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7740"/>
  </bookViews>
  <sheets>
    <sheet name=" Civil" sheetId="18" r:id="rId1"/>
    <sheet name="TOTAL QTY" sheetId="15" state="hidden" r:id="rId2"/>
    <sheet name="YARD WORK " sheetId="7" state="hidden" r:id="rId3"/>
    <sheet name="GROUND FLOOR" sheetId="1" state="hidden" r:id="rId4"/>
    <sheet name="FIRST FLOOR" sheetId="4" state="hidden" r:id="rId5"/>
    <sheet name="FIRST FLOOR-- Kitchen" sheetId="11" state="hidden" r:id="rId6"/>
    <sheet name="SECOND FLOOR" sheetId="12" state="hidden" r:id="rId7"/>
    <sheet name="THIRD FLOOR" sheetId="6" state="hidden" r:id="rId8"/>
  </sheets>
  <externalReferences>
    <externalReference r:id="rId9"/>
  </externalReferences>
  <definedNames>
    <definedName name="_xlnm.Print_Area" localSheetId="0">' Civil'!$A$1:$F$127</definedName>
    <definedName name="Print_Area_MI">#REF!</definedName>
    <definedName name="_xlnm.Print_Titles" localSheetId="0">' Civil'!$3:$3</definedName>
  </definedNames>
  <calcPr calcId="124519"/>
</workbook>
</file>

<file path=xl/calcChain.xml><?xml version="1.0" encoding="utf-8"?>
<calcChain xmlns="http://schemas.openxmlformats.org/spreadsheetml/2006/main">
  <c r="D5" i="18"/>
  <c r="D6" l="1"/>
  <c r="D107" l="1"/>
  <c r="D106"/>
  <c r="D105"/>
  <c r="D91"/>
  <c r="D79"/>
  <c r="D119" l="1"/>
  <c r="D121"/>
  <c r="D86"/>
  <c r="D96"/>
  <c r="D87"/>
  <c r="D51" l="1"/>
  <c r="D52"/>
  <c r="D50"/>
  <c r="D126" l="1"/>
  <c r="D125"/>
  <c r="D120"/>
  <c r="D123"/>
  <c r="D109"/>
  <c r="D108"/>
  <c r="D124" l="1"/>
  <c r="D103"/>
  <c r="D98"/>
  <c r="D97"/>
  <c r="D95"/>
  <c r="D94"/>
  <c r="D93"/>
  <c r="D89"/>
  <c r="D90"/>
  <c r="D85"/>
  <c r="D83"/>
  <c r="D84"/>
  <c r="D80"/>
  <c r="D82"/>
  <c r="D78"/>
  <c r="D74"/>
  <c r="D75"/>
  <c r="D77"/>
  <c r="D68"/>
  <c r="D66"/>
  <c r="D65"/>
  <c r="D100" l="1"/>
  <c r="D99"/>
  <c r="D102"/>
  <c r="D88"/>
  <c r="D81"/>
  <c r="D73"/>
  <c r="D72"/>
  <c r="D71"/>
  <c r="D70"/>
  <c r="D69"/>
  <c r="D101" l="1"/>
  <c r="D61"/>
  <c r="D57" l="1"/>
  <c r="D62"/>
  <c r="D58"/>
  <c r="D56" l="1"/>
  <c r="D53" l="1"/>
  <c r="D47"/>
  <c r="D48"/>
  <c r="D55" l="1"/>
  <c r="D54"/>
  <c r="D45"/>
  <c r="D35" l="1"/>
  <c r="D37"/>
  <c r="D39"/>
  <c r="D38"/>
  <c r="D43"/>
  <c r="D42"/>
  <c r="D41"/>
  <c r="D28"/>
  <c r="D24"/>
  <c r="D9"/>
  <c r="D25" l="1"/>
  <c r="D34"/>
  <c r="D40"/>
  <c r="D44"/>
  <c r="D26"/>
  <c r="D16"/>
  <c r="D14"/>
  <c r="D17"/>
  <c r="D10"/>
  <c r="D11"/>
  <c r="D12"/>
  <c r="D19" l="1"/>
  <c r="D20"/>
  <c r="D13"/>
  <c r="D21" l="1"/>
  <c r="D36"/>
  <c r="D111"/>
  <c r="D112"/>
  <c r="D113"/>
  <c r="I369" i="15"/>
  <c r="I371"/>
  <c r="H271" i="6"/>
  <c r="D22" i="18" l="1"/>
  <c r="D63"/>
  <c r="D30"/>
  <c r="D29"/>
  <c r="D59"/>
  <c r="D7" l="1"/>
  <c r="D33"/>
  <c r="D31"/>
  <c r="I382" i="15"/>
  <c r="H112" i="7" l="1"/>
  <c r="H104"/>
  <c r="H174" l="1"/>
  <c r="H173"/>
  <c r="H381"/>
  <c r="I683" i="15" s="1"/>
  <c r="I268" l="1"/>
  <c r="I12" l="1"/>
  <c r="I16"/>
  <c r="I23"/>
  <c r="I29"/>
  <c r="I34"/>
  <c r="I40"/>
  <c r="I45"/>
  <c r="I50"/>
  <c r="I55"/>
  <c r="I60"/>
  <c r="I65"/>
  <c r="I69"/>
  <c r="I72"/>
  <c r="I76"/>
  <c r="I82"/>
  <c r="I86"/>
  <c r="I92"/>
  <c r="I96"/>
  <c r="I100"/>
  <c r="I107"/>
  <c r="I116"/>
  <c r="I125"/>
  <c r="I130"/>
  <c r="I139"/>
  <c r="I147"/>
  <c r="I155"/>
  <c r="I164"/>
  <c r="I172"/>
  <c r="I180"/>
  <c r="I185"/>
  <c r="I193"/>
  <c r="I199"/>
  <c r="I204"/>
  <c r="I212"/>
  <c r="I221"/>
  <c r="I230"/>
  <c r="I239"/>
  <c r="I248"/>
  <c r="I255"/>
  <c r="I263"/>
  <c r="I274"/>
  <c r="I281"/>
  <c r="I287"/>
  <c r="I291"/>
  <c r="I300"/>
  <c r="I304"/>
  <c r="I308"/>
  <c r="I314"/>
  <c r="I322"/>
  <c r="I326"/>
  <c r="I295"/>
  <c r="I334"/>
  <c r="I344"/>
  <c r="I350"/>
  <c r="I354"/>
  <c r="I362"/>
  <c r="I379"/>
  <c r="I383"/>
  <c r="I388"/>
  <c r="I392"/>
  <c r="I399"/>
  <c r="I406"/>
  <c r="I414"/>
  <c r="I427"/>
  <c r="I435"/>
  <c r="I445"/>
  <c r="I449"/>
  <c r="I453"/>
  <c r="I460"/>
  <c r="I467"/>
  <c r="I474"/>
  <c r="I479"/>
  <c r="I483"/>
  <c r="I491"/>
  <c r="I500"/>
  <c r="I508"/>
  <c r="I512"/>
  <c r="I516"/>
  <c r="I524"/>
  <c r="I531"/>
  <c r="I539"/>
  <c r="I548"/>
  <c r="I555"/>
  <c r="I560"/>
  <c r="I565"/>
  <c r="I570"/>
  <c r="I580"/>
  <c r="I587"/>
  <c r="I593"/>
  <c r="I600"/>
  <c r="I607"/>
  <c r="I613"/>
  <c r="I618"/>
  <c r="I622"/>
  <c r="I626"/>
  <c r="I630"/>
  <c r="I634"/>
  <c r="I659"/>
  <c r="I663"/>
  <c r="I667"/>
  <c r="I670"/>
  <c r="I674"/>
  <c r="I676"/>
  <c r="I680"/>
  <c r="C5"/>
  <c r="C52"/>
  <c r="C78"/>
  <c r="C93"/>
  <c r="C127"/>
  <c r="C132"/>
  <c r="C157"/>
  <c r="C265"/>
  <c r="C310"/>
  <c r="C336"/>
  <c r="C401"/>
  <c r="C454"/>
  <c r="C470"/>
  <c r="C636"/>
  <c r="H259" i="1"/>
  <c r="H124" i="7"/>
  <c r="H242" i="1" l="1"/>
  <c r="H243" s="1"/>
  <c r="H270" i="6"/>
  <c r="H269"/>
  <c r="H137" i="7"/>
  <c r="H129"/>
  <c r="H84"/>
  <c r="H85" s="1"/>
  <c r="H238"/>
  <c r="H221"/>
  <c r="H159"/>
  <c r="H158"/>
  <c r="H99"/>
  <c r="H236" i="6"/>
  <c r="H246"/>
  <c r="H173"/>
  <c r="H172"/>
  <c r="H92"/>
  <c r="H121"/>
  <c r="H120"/>
  <c r="H91"/>
  <c r="H218" i="7"/>
  <c r="H219"/>
  <c r="H220"/>
  <c r="H92"/>
  <c r="H93"/>
  <c r="H94"/>
  <c r="H95"/>
  <c r="H113"/>
  <c r="H114"/>
  <c r="H98"/>
  <c r="H63"/>
  <c r="H38"/>
  <c r="H39" s="1"/>
  <c r="H390" i="6"/>
  <c r="H378" i="7"/>
  <c r="H376"/>
  <c r="H375"/>
  <c r="H373"/>
  <c r="H371"/>
  <c r="H370"/>
  <c r="H369"/>
  <c r="H360"/>
  <c r="H300"/>
  <c r="H301"/>
  <c r="H302"/>
  <c r="H299"/>
  <c r="H152" i="1"/>
  <c r="H75" i="4"/>
  <c r="H310" i="12"/>
  <c r="H288" i="6"/>
  <c r="H311" i="7"/>
  <c r="E307"/>
  <c r="H307" s="1"/>
  <c r="H308" s="1"/>
  <c r="H278"/>
  <c r="H277"/>
  <c r="H276"/>
  <c r="H275"/>
  <c r="H270"/>
  <c r="H269"/>
  <c r="H258"/>
  <c r="H250"/>
  <c r="H245"/>
  <c r="H246"/>
  <c r="H235"/>
  <c r="H236"/>
  <c r="H237"/>
  <c r="H239"/>
  <c r="H240"/>
  <c r="H241"/>
  <c r="H243"/>
  <c r="H234"/>
  <c r="E244"/>
  <c r="H244" s="1"/>
  <c r="F242"/>
  <c r="H242" s="1"/>
  <c r="H133"/>
  <c r="H132"/>
  <c r="H227"/>
  <c r="H228"/>
  <c r="H226"/>
  <c r="H209"/>
  <c r="H208"/>
  <c r="H80"/>
  <c r="H79"/>
  <c r="H131"/>
  <c r="H130"/>
  <c r="H128"/>
  <c r="H127"/>
  <c r="H126"/>
  <c r="H165"/>
  <c r="H166"/>
  <c r="H164"/>
  <c r="H215"/>
  <c r="H223"/>
  <c r="H222"/>
  <c r="H217"/>
  <c r="H216"/>
  <c r="H120"/>
  <c r="H121" s="1"/>
  <c r="H134" l="1"/>
  <c r="H303"/>
  <c r="H279"/>
  <c r="H271"/>
  <c r="H312"/>
  <c r="H247"/>
  <c r="H229"/>
  <c r="H81"/>
  <c r="H210"/>
  <c r="H211" s="1"/>
  <c r="H167"/>
  <c r="H224"/>
  <c r="H230" s="1"/>
  <c r="H202" l="1"/>
  <c r="H201"/>
  <c r="H200"/>
  <c r="H199"/>
  <c r="H198"/>
  <c r="H197"/>
  <c r="H196"/>
  <c r="H195"/>
  <c r="H203" s="1"/>
  <c r="H189"/>
  <c r="H188"/>
  <c r="H179"/>
  <c r="H180" s="1"/>
  <c r="H264" s="1"/>
  <c r="H161"/>
  <c r="H160"/>
  <c r="H154"/>
  <c r="H157"/>
  <c r="H156"/>
  <c r="H155"/>
  <c r="H143"/>
  <c r="H144"/>
  <c r="H145"/>
  <c r="H146"/>
  <c r="H147"/>
  <c r="H148"/>
  <c r="H149"/>
  <c r="H150"/>
  <c r="H142"/>
  <c r="H138"/>
  <c r="H103"/>
  <c r="H111"/>
  <c r="H110"/>
  <c r="H116" s="1"/>
  <c r="H102"/>
  <c r="H101"/>
  <c r="H91"/>
  <c r="H100"/>
  <c r="H76"/>
  <c r="H60"/>
  <c r="H61"/>
  <c r="H62"/>
  <c r="H65"/>
  <c r="H66"/>
  <c r="H67"/>
  <c r="H68"/>
  <c r="H69"/>
  <c r="H70"/>
  <c r="H71"/>
  <c r="H59"/>
  <c r="H44"/>
  <c r="H34"/>
  <c r="H33"/>
  <c r="H28"/>
  <c r="H27"/>
  <c r="H26"/>
  <c r="H23"/>
  <c r="H24"/>
  <c r="H22"/>
  <c r="H45"/>
  <c r="H46"/>
  <c r="H43"/>
  <c r="H54"/>
  <c r="H53"/>
  <c r="H52"/>
  <c r="H51"/>
  <c r="H31"/>
  <c r="H16"/>
  <c r="H15"/>
  <c r="H14"/>
  <c r="H8"/>
  <c r="H9"/>
  <c r="H7"/>
  <c r="H284"/>
  <c r="H285"/>
  <c r="H287"/>
  <c r="H288"/>
  <c r="H289"/>
  <c r="H290"/>
  <c r="H291"/>
  <c r="H292"/>
  <c r="H293"/>
  <c r="H294"/>
  <c r="H283"/>
  <c r="F295"/>
  <c r="H295" s="1"/>
  <c r="F286"/>
  <c r="H286" s="1"/>
  <c r="M183"/>
  <c r="M184"/>
  <c r="M185"/>
  <c r="M186"/>
  <c r="M182"/>
  <c r="H182"/>
  <c r="H183"/>
  <c r="H184"/>
  <c r="H186"/>
  <c r="H187"/>
  <c r="H185"/>
  <c r="O192"/>
  <c r="P192" s="1"/>
  <c r="Q192" s="1"/>
  <c r="O190"/>
  <c r="P190" s="1"/>
  <c r="Q190" s="1"/>
  <c r="O187"/>
  <c r="P187" s="1"/>
  <c r="Q187" s="1"/>
  <c r="H105" l="1"/>
  <c r="H190"/>
  <c r="H191" s="1"/>
  <c r="H162"/>
  <c r="H168" s="1"/>
  <c r="H151"/>
  <c r="H72"/>
  <c r="H47"/>
  <c r="M187"/>
  <c r="H35"/>
  <c r="H55"/>
  <c r="H17"/>
  <c r="H10"/>
  <c r="H296"/>
  <c r="H257" i="12"/>
  <c r="H258"/>
  <c r="H259"/>
  <c r="H260"/>
  <c r="H261"/>
  <c r="H262"/>
  <c r="H263"/>
  <c r="H264"/>
  <c r="H265"/>
  <c r="H266"/>
  <c r="H267"/>
  <c r="H268"/>
  <c r="H269"/>
  <c r="H270"/>
  <c r="H491"/>
  <c r="H492"/>
  <c r="H493"/>
  <c r="H494"/>
  <c r="H495"/>
  <c r="H496"/>
  <c r="H497"/>
  <c r="H490"/>
  <c r="H487"/>
  <c r="H284"/>
  <c r="H283"/>
  <c r="H282"/>
  <c r="H281"/>
  <c r="H280"/>
  <c r="H279"/>
  <c r="H278"/>
  <c r="H277"/>
  <c r="H274"/>
  <c r="H256"/>
  <c r="H255"/>
  <c r="H254"/>
  <c r="H251"/>
  <c r="H195"/>
  <c r="H418"/>
  <c r="H35"/>
  <c r="H34"/>
  <c r="H117"/>
  <c r="H199"/>
  <c r="H81"/>
  <c r="H68"/>
  <c r="H69"/>
  <c r="E409"/>
  <c r="H409" s="1"/>
  <c r="E408"/>
  <c r="H408" s="1"/>
  <c r="E407"/>
  <c r="H407" s="1"/>
  <c r="E406"/>
  <c r="H406" s="1"/>
  <c r="E405"/>
  <c r="E404"/>
  <c r="H404" s="1"/>
  <c r="E402"/>
  <c r="H402" s="1"/>
  <c r="E401"/>
  <c r="E400"/>
  <c r="E399"/>
  <c r="E398"/>
  <c r="E397"/>
  <c r="E351"/>
  <c r="H351" s="1"/>
  <c r="E350"/>
  <c r="H350" s="1"/>
  <c r="E341"/>
  <c r="H341" s="1"/>
  <c r="E340"/>
  <c r="H340" s="1"/>
  <c r="H200"/>
  <c r="H198"/>
  <c r="H196"/>
  <c r="H197"/>
  <c r="H194"/>
  <c r="H201"/>
  <c r="H479"/>
  <c r="H478"/>
  <c r="H476"/>
  <c r="H472"/>
  <c r="H474" s="1"/>
  <c r="H470"/>
  <c r="H463"/>
  <c r="H434"/>
  <c r="H435"/>
  <c r="H436"/>
  <c r="H437"/>
  <c r="H421"/>
  <c r="F367"/>
  <c r="H367" s="1"/>
  <c r="F366"/>
  <c r="H366" s="1"/>
  <c r="F365"/>
  <c r="H365" s="1"/>
  <c r="F364"/>
  <c r="H364" s="1"/>
  <c r="F363"/>
  <c r="H363" s="1"/>
  <c r="F362"/>
  <c r="H362" s="1"/>
  <c r="F361"/>
  <c r="H361" s="1"/>
  <c r="H326"/>
  <c r="H327" s="1"/>
  <c r="H314"/>
  <c r="H159"/>
  <c r="H160"/>
  <c r="H132"/>
  <c r="H119"/>
  <c r="H96"/>
  <c r="H97" s="1"/>
  <c r="H100"/>
  <c r="H57"/>
  <c r="H80"/>
  <c r="H67"/>
  <c r="H88"/>
  <c r="H87"/>
  <c r="H86"/>
  <c r="H85"/>
  <c r="H84"/>
  <c r="H83"/>
  <c r="H82"/>
  <c r="H58"/>
  <c r="H56"/>
  <c r="H55"/>
  <c r="H33"/>
  <c r="H32"/>
  <c r="H31"/>
  <c r="H27"/>
  <c r="H26"/>
  <c r="H25"/>
  <c r="H24"/>
  <c r="H23"/>
  <c r="H22"/>
  <c r="H21"/>
  <c r="H20"/>
  <c r="H15"/>
  <c r="H14"/>
  <c r="H483"/>
  <c r="H480"/>
  <c r="H469"/>
  <c r="H468"/>
  <c r="H467"/>
  <c r="H466"/>
  <c r="H465"/>
  <c r="H461"/>
  <c r="H455"/>
  <c r="H456" s="1"/>
  <c r="H449"/>
  <c r="H450" s="1"/>
  <c r="H446"/>
  <c r="H447" s="1"/>
  <c r="H429"/>
  <c r="H428"/>
  <c r="H424"/>
  <c r="H423"/>
  <c r="H422"/>
  <c r="H415"/>
  <c r="H400"/>
  <c r="H399"/>
  <c r="H398"/>
  <c r="H397"/>
  <c r="F392"/>
  <c r="H392" s="1"/>
  <c r="F391"/>
  <c r="H391" s="1"/>
  <c r="F390"/>
  <c r="H390" s="1"/>
  <c r="E389"/>
  <c r="F389" s="1"/>
  <c r="H389" s="1"/>
  <c r="E388"/>
  <c r="F388" s="1"/>
  <c r="H388" s="1"/>
  <c r="E387"/>
  <c r="F387" s="1"/>
  <c r="H387" s="1"/>
  <c r="F382"/>
  <c r="H382" s="1"/>
  <c r="F381"/>
  <c r="H381" s="1"/>
  <c r="F380"/>
  <c r="H380" s="1"/>
  <c r="F379"/>
  <c r="H379" s="1"/>
  <c r="F378"/>
  <c r="H378" s="1"/>
  <c r="F377"/>
  <c r="H377" s="1"/>
  <c r="F375"/>
  <c r="H375" s="1"/>
  <c r="F374"/>
  <c r="H374" s="1"/>
  <c r="F373"/>
  <c r="H373" s="1"/>
  <c r="F372"/>
  <c r="H372" s="1"/>
  <c r="F371"/>
  <c r="H371" s="1"/>
  <c r="F370"/>
  <c r="H370" s="1"/>
  <c r="F369"/>
  <c r="H369" s="1"/>
  <c r="E353"/>
  <c r="H353" s="1"/>
  <c r="E352"/>
  <c r="H352" s="1"/>
  <c r="E349"/>
  <c r="H349" s="1"/>
  <c r="E348"/>
  <c r="H348" s="1"/>
  <c r="E343"/>
  <c r="H343" s="1"/>
  <c r="E342"/>
  <c r="H342" s="1"/>
  <c r="E339"/>
  <c r="H339" s="1"/>
  <c r="E338"/>
  <c r="H338" s="1"/>
  <c r="E335"/>
  <c r="F335" s="1"/>
  <c r="H335" s="1"/>
  <c r="F334"/>
  <c r="H334" s="1"/>
  <c r="H330"/>
  <c r="H329"/>
  <c r="L324"/>
  <c r="H321"/>
  <c r="H320"/>
  <c r="H319"/>
  <c r="H318"/>
  <c r="H313"/>
  <c r="H312"/>
  <c r="H311"/>
  <c r="H306"/>
  <c r="H305"/>
  <c r="E301"/>
  <c r="H301" s="1"/>
  <c r="E300"/>
  <c r="H300" s="1"/>
  <c r="E299"/>
  <c r="H299" s="1"/>
  <c r="H295"/>
  <c r="H294"/>
  <c r="H291"/>
  <c r="H246"/>
  <c r="H244"/>
  <c r="F243"/>
  <c r="H243" s="1"/>
  <c r="F242"/>
  <c r="H242" s="1"/>
  <c r="H238"/>
  <c r="H237"/>
  <c r="H236"/>
  <c r="H235"/>
  <c r="H234"/>
  <c r="H233"/>
  <c r="H232"/>
  <c r="H227"/>
  <c r="H226"/>
  <c r="H223"/>
  <c r="H222"/>
  <c r="H221"/>
  <c r="H220"/>
  <c r="H219"/>
  <c r="H218"/>
  <c r="H217"/>
  <c r="H215"/>
  <c r="H214"/>
  <c r="H213"/>
  <c r="H212"/>
  <c r="H211"/>
  <c r="H210"/>
  <c r="H209"/>
  <c r="H208"/>
  <c r="H207"/>
  <c r="H206"/>
  <c r="H205"/>
  <c r="H204"/>
  <c r="H203"/>
  <c r="H202"/>
  <c r="H189"/>
  <c r="H190" s="1"/>
  <c r="H184"/>
  <c r="H183"/>
  <c r="H182"/>
  <c r="H179"/>
  <c r="H178"/>
  <c r="H177"/>
  <c r="H176"/>
  <c r="H175"/>
  <c r="H174"/>
  <c r="H173"/>
  <c r="H172"/>
  <c r="H171"/>
  <c r="H170"/>
  <c r="H169"/>
  <c r="H168"/>
  <c r="H167"/>
  <c r="H163"/>
  <c r="H158"/>
  <c r="H157"/>
  <c r="H156"/>
  <c r="H155"/>
  <c r="H150"/>
  <c r="H151" s="1"/>
  <c r="H147"/>
  <c r="H146"/>
  <c r="H137"/>
  <c r="H136"/>
  <c r="H133"/>
  <c r="H128"/>
  <c r="H129" s="1"/>
  <c r="H123"/>
  <c r="H122"/>
  <c r="H118"/>
  <c r="H116"/>
  <c r="H115"/>
  <c r="H114"/>
  <c r="H113"/>
  <c r="H112"/>
  <c r="H111"/>
  <c r="H110"/>
  <c r="H109"/>
  <c r="H108"/>
  <c r="H107"/>
  <c r="H106"/>
  <c r="H105"/>
  <c r="H104"/>
  <c r="H103"/>
  <c r="H102"/>
  <c r="H101"/>
  <c r="H92"/>
  <c r="H93" s="1"/>
  <c r="H75"/>
  <c r="H74"/>
  <c r="H73"/>
  <c r="H72"/>
  <c r="H71"/>
  <c r="H70"/>
  <c r="H62"/>
  <c r="H61"/>
  <c r="H54"/>
  <c r="H53"/>
  <c r="H52"/>
  <c r="H51"/>
  <c r="H50"/>
  <c r="H46"/>
  <c r="H42"/>
  <c r="H43" s="1"/>
  <c r="H39"/>
  <c r="H19"/>
  <c r="H13"/>
  <c r="H12"/>
  <c r="H11"/>
  <c r="H7"/>
  <c r="H268" i="6"/>
  <c r="H224"/>
  <c r="H272" l="1"/>
  <c r="H273" s="1"/>
  <c r="H16" i="12"/>
  <c r="H271"/>
  <c r="H315"/>
  <c r="H498"/>
  <c r="H285"/>
  <c r="H36"/>
  <c r="H331"/>
  <c r="H332" s="1"/>
  <c r="H393"/>
  <c r="H224"/>
  <c r="H410"/>
  <c r="H384"/>
  <c r="H438"/>
  <c r="H425"/>
  <c r="H120"/>
  <c r="H124"/>
  <c r="H28"/>
  <c r="H296"/>
  <c r="H161"/>
  <c r="H164" s="1"/>
  <c r="H180"/>
  <c r="H89"/>
  <c r="H76"/>
  <c r="H63"/>
  <c r="H59"/>
  <c r="H322"/>
  <c r="H344"/>
  <c r="H345" s="1"/>
  <c r="H457"/>
  <c r="H228"/>
  <c r="H138"/>
  <c r="H139" s="1"/>
  <c r="H185"/>
  <c r="H239"/>
  <c r="H302"/>
  <c r="H307"/>
  <c r="H430"/>
  <c r="H336"/>
  <c r="H148"/>
  <c r="H149" s="1"/>
  <c r="H152" s="1"/>
  <c r="H411"/>
  <c r="H245"/>
  <c r="H247" s="1"/>
  <c r="H354"/>
  <c r="H355" s="1"/>
  <c r="H449" i="6"/>
  <c r="H447"/>
  <c r="H448"/>
  <c r="H446"/>
  <c r="H182" i="11"/>
  <c r="H183" s="1"/>
  <c r="H146"/>
  <c r="H412" i="12" l="1"/>
  <c r="H356"/>
  <c r="H125"/>
  <c r="H186"/>
  <c r="H64"/>
  <c r="H229"/>
  <c r="H197" i="4" l="1"/>
  <c r="H196"/>
  <c r="H81" i="6" l="1"/>
  <c r="H80"/>
  <c r="H76"/>
  <c r="H240"/>
  <c r="H223"/>
  <c r="H222"/>
  <c r="H221"/>
  <c r="H220"/>
  <c r="H219"/>
  <c r="H218"/>
  <c r="H217"/>
  <c r="H216"/>
  <c r="H215"/>
  <c r="H214"/>
  <c r="H181"/>
  <c r="H75"/>
  <c r="H443"/>
  <c r="H441"/>
  <c r="H442"/>
  <c r="H82" l="1"/>
  <c r="H77"/>
  <c r="H23" i="11" l="1"/>
  <c r="H19"/>
  <c r="H20" s="1"/>
  <c r="H14"/>
  <c r="H12" i="6"/>
  <c r="H11"/>
  <c r="H21"/>
  <c r="H421"/>
  <c r="H429" l="1"/>
  <c r="H430"/>
  <c r="H431"/>
  <c r="H432"/>
  <c r="H428"/>
  <c r="H415"/>
  <c r="H414"/>
  <c r="H410"/>
  <c r="H411" s="1"/>
  <c r="H407"/>
  <c r="H408" s="1"/>
  <c r="H404"/>
  <c r="H405" s="1"/>
  <c r="H399"/>
  <c r="H398"/>
  <c r="H396"/>
  <c r="H391"/>
  <c r="H385"/>
  <c r="H386"/>
  <c r="H383"/>
  <c r="H380"/>
  <c r="H247"/>
  <c r="H16"/>
  <c r="H17"/>
  <c r="H166"/>
  <c r="H110" i="11"/>
  <c r="H111"/>
  <c r="H156" i="6"/>
  <c r="H157"/>
  <c r="H114"/>
  <c r="H104"/>
  <c r="H103"/>
  <c r="H101"/>
  <c r="H100"/>
  <c r="H98"/>
  <c r="H87"/>
  <c r="H86"/>
  <c r="H43"/>
  <c r="H61"/>
  <c r="H44"/>
  <c r="H28"/>
  <c r="H29"/>
  <c r="H10"/>
  <c r="H13" s="1"/>
  <c r="E374"/>
  <c r="E373"/>
  <c r="H373" s="1"/>
  <c r="E372"/>
  <c r="H372" s="1"/>
  <c r="E371"/>
  <c r="H371" s="1"/>
  <c r="E370"/>
  <c r="H370" s="1"/>
  <c r="E368"/>
  <c r="E367"/>
  <c r="H367" s="1"/>
  <c r="E366"/>
  <c r="H366" s="1"/>
  <c r="E365"/>
  <c r="H365" s="1"/>
  <c r="E364"/>
  <c r="H364" s="1"/>
  <c r="H374"/>
  <c r="H368"/>
  <c r="H298"/>
  <c r="H299"/>
  <c r="H300"/>
  <c r="H301"/>
  <c r="H290"/>
  <c r="H291"/>
  <c r="H292"/>
  <c r="H293"/>
  <c r="H297"/>
  <c r="H289"/>
  <c r="H294" s="1"/>
  <c r="H83" i="4"/>
  <c r="H84"/>
  <c r="H82"/>
  <c r="H77"/>
  <c r="H78"/>
  <c r="H76"/>
  <c r="H79" s="1"/>
  <c r="E326" i="6"/>
  <c r="H326" s="1"/>
  <c r="E327"/>
  <c r="H327" s="1"/>
  <c r="E328"/>
  <c r="E325"/>
  <c r="H325" s="1"/>
  <c r="E324"/>
  <c r="H324" s="1"/>
  <c r="E317"/>
  <c r="H317" s="1"/>
  <c r="E318"/>
  <c r="H318" s="1"/>
  <c r="E319"/>
  <c r="H319" s="1"/>
  <c r="E315"/>
  <c r="H315" s="1"/>
  <c r="E316"/>
  <c r="H316" s="1"/>
  <c r="H54"/>
  <c r="H53"/>
  <c r="H52"/>
  <c r="H51"/>
  <c r="H50"/>
  <c r="H49"/>
  <c r="H48"/>
  <c r="H47"/>
  <c r="H46"/>
  <c r="H45"/>
  <c r="H328"/>
  <c r="H264"/>
  <c r="H135"/>
  <c r="H283"/>
  <c r="H284"/>
  <c r="H282"/>
  <c r="E278"/>
  <c r="H278" s="1"/>
  <c r="E277"/>
  <c r="H277" s="1"/>
  <c r="E276"/>
  <c r="H276" s="1"/>
  <c r="H279" s="1"/>
  <c r="H192"/>
  <c r="H191"/>
  <c r="H257"/>
  <c r="H253"/>
  <c r="H248"/>
  <c r="H249"/>
  <c r="H250"/>
  <c r="H251"/>
  <c r="F245"/>
  <c r="H245" s="1"/>
  <c r="F244"/>
  <c r="H244" s="1"/>
  <c r="H234"/>
  <c r="H235"/>
  <c r="H237"/>
  <c r="H238"/>
  <c r="H239"/>
  <c r="H233"/>
  <c r="H205"/>
  <c r="H204"/>
  <c r="H228"/>
  <c r="H227"/>
  <c r="H212"/>
  <c r="H211"/>
  <c r="H210"/>
  <c r="H209"/>
  <c r="H208"/>
  <c r="H207"/>
  <c r="H206"/>
  <c r="H203"/>
  <c r="H202"/>
  <c r="H201"/>
  <c r="H200"/>
  <c r="H199"/>
  <c r="H198"/>
  <c r="H197"/>
  <c r="H171"/>
  <c r="H170"/>
  <c r="H169"/>
  <c r="H168"/>
  <c r="H167"/>
  <c r="H180"/>
  <c r="H165"/>
  <c r="H174"/>
  <c r="H175"/>
  <c r="H176"/>
  <c r="H177"/>
  <c r="H178"/>
  <c r="H179"/>
  <c r="H154"/>
  <c r="H155"/>
  <c r="H160"/>
  <c r="H123"/>
  <c r="H96"/>
  <c r="H95"/>
  <c r="H94"/>
  <c r="H93"/>
  <c r="H71"/>
  <c r="H70"/>
  <c r="H69"/>
  <c r="H68"/>
  <c r="H67"/>
  <c r="H66"/>
  <c r="H65"/>
  <c r="H64"/>
  <c r="H63"/>
  <c r="H62"/>
  <c r="H60"/>
  <c r="H59"/>
  <c r="H42"/>
  <c r="H26"/>
  <c r="H27"/>
  <c r="H30"/>
  <c r="H31"/>
  <c r="H397"/>
  <c r="H384"/>
  <c r="F359"/>
  <c r="H359" s="1"/>
  <c r="F358"/>
  <c r="H358" s="1"/>
  <c r="F357"/>
  <c r="H357" s="1"/>
  <c r="E356"/>
  <c r="F356" s="1"/>
  <c r="H356" s="1"/>
  <c r="E355"/>
  <c r="F355" s="1"/>
  <c r="H355" s="1"/>
  <c r="E354"/>
  <c r="F354" s="1"/>
  <c r="H354" s="1"/>
  <c r="F349"/>
  <c r="H349" s="1"/>
  <c r="F348"/>
  <c r="H348" s="1"/>
  <c r="F347"/>
  <c r="H347" s="1"/>
  <c r="F346"/>
  <c r="H346" s="1"/>
  <c r="F345"/>
  <c r="H345" s="1"/>
  <c r="F344"/>
  <c r="H344" s="1"/>
  <c r="F342"/>
  <c r="H342" s="1"/>
  <c r="F341"/>
  <c r="H341" s="1"/>
  <c r="F340"/>
  <c r="H340" s="1"/>
  <c r="F339"/>
  <c r="H339" s="1"/>
  <c r="F338"/>
  <c r="H338" s="1"/>
  <c r="F337"/>
  <c r="H337" s="1"/>
  <c r="F336"/>
  <c r="H336" s="1"/>
  <c r="E312"/>
  <c r="F312" s="1"/>
  <c r="H312" s="1"/>
  <c r="F311"/>
  <c r="H311" s="1"/>
  <c r="H307"/>
  <c r="H306"/>
  <c r="L304"/>
  <c r="H263"/>
  <c r="H265" s="1"/>
  <c r="H186"/>
  <c r="H185"/>
  <c r="H184"/>
  <c r="H164"/>
  <c r="H153"/>
  <c r="H148"/>
  <c r="H149" s="1"/>
  <c r="H145"/>
  <c r="H144"/>
  <c r="H134"/>
  <c r="H130"/>
  <c r="H131" s="1"/>
  <c r="H127"/>
  <c r="H122"/>
  <c r="H119"/>
  <c r="H113"/>
  <c r="H110"/>
  <c r="H109"/>
  <c r="H108"/>
  <c r="H107"/>
  <c r="H106"/>
  <c r="H105"/>
  <c r="H102"/>
  <c r="H99"/>
  <c r="H97"/>
  <c r="H90"/>
  <c r="H89"/>
  <c r="H88"/>
  <c r="H85"/>
  <c r="H37"/>
  <c r="H36"/>
  <c r="H33"/>
  <c r="H32"/>
  <c r="H25"/>
  <c r="H6"/>
  <c r="H103" i="11"/>
  <c r="H104" s="1"/>
  <c r="H100"/>
  <c r="H99"/>
  <c r="H91"/>
  <c r="H92" s="1"/>
  <c r="H87"/>
  <c r="H88" s="1"/>
  <c r="H65"/>
  <c r="H72"/>
  <c r="H71"/>
  <c r="H268"/>
  <c r="H250"/>
  <c r="H246"/>
  <c r="H241"/>
  <c r="H236"/>
  <c r="E229"/>
  <c r="E228"/>
  <c r="F233"/>
  <c r="H233" s="1"/>
  <c r="F232"/>
  <c r="H232" s="1"/>
  <c r="F231"/>
  <c r="H231" s="1"/>
  <c r="E230"/>
  <c r="F230" s="1"/>
  <c r="H230" s="1"/>
  <c r="F229"/>
  <c r="H229" s="1"/>
  <c r="F228"/>
  <c r="H228" s="1"/>
  <c r="H227"/>
  <c r="E203"/>
  <c r="F203" s="1"/>
  <c r="H203" s="1"/>
  <c r="F202"/>
  <c r="H202" s="1"/>
  <c r="H225" i="6" l="1"/>
  <c r="H241"/>
  <c r="H115"/>
  <c r="H182"/>
  <c r="H416"/>
  <c r="H417" s="1"/>
  <c r="H400"/>
  <c r="H387"/>
  <c r="H392"/>
  <c r="H158"/>
  <c r="H161" s="1"/>
  <c r="H18"/>
  <c r="H136"/>
  <c r="H137" s="1"/>
  <c r="H375"/>
  <c r="H376" s="1"/>
  <c r="H320"/>
  <c r="H321" s="1"/>
  <c r="H302"/>
  <c r="H85" i="4"/>
  <c r="H329" i="6"/>
  <c r="H330" s="1"/>
  <c r="H55"/>
  <c r="H193"/>
  <c r="H285"/>
  <c r="H229"/>
  <c r="H252"/>
  <c r="H124"/>
  <c r="H313"/>
  <c r="H72"/>
  <c r="H146"/>
  <c r="H147" s="1"/>
  <c r="H150" s="1"/>
  <c r="H34"/>
  <c r="H38"/>
  <c r="H111"/>
  <c r="H116" s="1"/>
  <c r="H187"/>
  <c r="H308"/>
  <c r="H309" s="1"/>
  <c r="H351"/>
  <c r="H360"/>
  <c r="H101" i="11"/>
  <c r="H102" s="1"/>
  <c r="H105" s="1"/>
  <c r="H234"/>
  <c r="H204"/>
  <c r="H260" i="6" l="1"/>
  <c r="H254"/>
  <c r="H377"/>
  <c r="H331"/>
  <c r="H230"/>
  <c r="H188"/>
  <c r="H39"/>
  <c r="H192" i="11" l="1"/>
  <c r="H191"/>
  <c r="H187"/>
  <c r="H178"/>
  <c r="H138"/>
  <c r="H139"/>
  <c r="H51"/>
  <c r="H50"/>
  <c r="H41"/>
  <c r="H40"/>
  <c r="H166"/>
  <c r="H167"/>
  <c r="H168"/>
  <c r="H144"/>
  <c r="H145"/>
  <c r="F165"/>
  <c r="H165" s="1"/>
  <c r="H140"/>
  <c r="H141"/>
  <c r="H142"/>
  <c r="H143"/>
  <c r="H160"/>
  <c r="H161"/>
  <c r="H157"/>
  <c r="H158"/>
  <c r="H159"/>
  <c r="H156"/>
  <c r="H150"/>
  <c r="H149"/>
  <c r="H124"/>
  <c r="H125"/>
  <c r="H123"/>
  <c r="H120"/>
  <c r="H109"/>
  <c r="H113"/>
  <c r="H84"/>
  <c r="H80"/>
  <c r="H79"/>
  <c r="H75"/>
  <c r="H70"/>
  <c r="H69"/>
  <c r="H68"/>
  <c r="H67"/>
  <c r="H61"/>
  <c r="H54"/>
  <c r="H53"/>
  <c r="H52"/>
  <c r="H36"/>
  <c r="H32"/>
  <c r="H31"/>
  <c r="H29"/>
  <c r="H30"/>
  <c r="H193" l="1"/>
  <c r="H169"/>
  <c r="H151"/>
  <c r="H162"/>
  <c r="H172" s="1"/>
  <c r="H126"/>
  <c r="H81"/>
  <c r="H55"/>
  <c r="H51" i="4" l="1"/>
  <c r="H50"/>
  <c r="H251" i="11"/>
  <c r="H242"/>
  <c r="F224"/>
  <c r="H224" s="1"/>
  <c r="F223"/>
  <c r="H223" s="1"/>
  <c r="F222"/>
  <c r="H222" s="1"/>
  <c r="F221"/>
  <c r="H221" s="1"/>
  <c r="F220"/>
  <c r="H220" s="1"/>
  <c r="F219"/>
  <c r="H219" s="1"/>
  <c r="F216"/>
  <c r="H216" s="1"/>
  <c r="F215"/>
  <c r="H215" s="1"/>
  <c r="F214"/>
  <c r="H214" s="1"/>
  <c r="F213"/>
  <c r="H213" s="1"/>
  <c r="F212"/>
  <c r="H212" s="1"/>
  <c r="F211"/>
  <c r="H211" s="1"/>
  <c r="F210"/>
  <c r="H210" s="1"/>
  <c r="P195"/>
  <c r="H198"/>
  <c r="H197"/>
  <c r="H186"/>
  <c r="H188" s="1"/>
  <c r="H137"/>
  <c r="H136"/>
  <c r="H135"/>
  <c r="H134"/>
  <c r="H133"/>
  <c r="H132"/>
  <c r="H119"/>
  <c r="H118"/>
  <c r="H117"/>
  <c r="H108"/>
  <c r="H66"/>
  <c r="H64"/>
  <c r="H63"/>
  <c r="H62"/>
  <c r="H60"/>
  <c r="H59"/>
  <c r="H58"/>
  <c r="H44"/>
  <c r="H43"/>
  <c r="H42"/>
  <c r="H35"/>
  <c r="H37" s="1"/>
  <c r="H28"/>
  <c r="H27"/>
  <c r="H13"/>
  <c r="H15" s="1"/>
  <c r="H8"/>
  <c r="H182" i="4"/>
  <c r="H158"/>
  <c r="H148"/>
  <c r="H72"/>
  <c r="H71"/>
  <c r="H70"/>
  <c r="H69"/>
  <c r="H68"/>
  <c r="H67"/>
  <c r="H66"/>
  <c r="E65"/>
  <c r="H65" s="1"/>
  <c r="E55"/>
  <c r="H25"/>
  <c r="H24"/>
  <c r="H23"/>
  <c r="H147" i="11" l="1"/>
  <c r="H226"/>
  <c r="H235" s="1"/>
  <c r="H112"/>
  <c r="H114" s="1"/>
  <c r="H73"/>
  <c r="H76" s="1"/>
  <c r="H45"/>
  <c r="H252"/>
  <c r="H152"/>
  <c r="H121"/>
  <c r="H127" s="1"/>
  <c r="H33"/>
  <c r="H38" s="1"/>
  <c r="H199"/>
  <c r="H200" s="1"/>
  <c r="H205" s="1"/>
  <c r="H243"/>
  <c r="H73" i="4"/>
  <c r="H26"/>
  <c r="H165"/>
  <c r="F164"/>
  <c r="H164" s="1"/>
  <c r="H162"/>
  <c r="H161"/>
  <c r="H159"/>
  <c r="H152"/>
  <c r="H151"/>
  <c r="H149"/>
  <c r="F140"/>
  <c r="H140" s="1"/>
  <c r="H137"/>
  <c r="H136"/>
  <c r="H134"/>
  <c r="H133"/>
  <c r="F128"/>
  <c r="H128" s="1"/>
  <c r="F127"/>
  <c r="H127" s="1"/>
  <c r="F126"/>
  <c r="H126" s="1"/>
  <c r="F125"/>
  <c r="H125" s="1"/>
  <c r="F124"/>
  <c r="H124" s="1"/>
  <c r="F123"/>
  <c r="H123" s="1"/>
  <c r="F120"/>
  <c r="H120" s="1"/>
  <c r="F119"/>
  <c r="H119" s="1"/>
  <c r="F118"/>
  <c r="H118" s="1"/>
  <c r="F117"/>
  <c r="H117" s="1"/>
  <c r="F116"/>
  <c r="H116" s="1"/>
  <c r="F115"/>
  <c r="H115" s="1"/>
  <c r="F114"/>
  <c r="H114" s="1"/>
  <c r="H105"/>
  <c r="H104"/>
  <c r="E99"/>
  <c r="H99" s="1"/>
  <c r="O98"/>
  <c r="H98"/>
  <c r="O97"/>
  <c r="H93"/>
  <c r="H92"/>
  <c r="H62"/>
  <c r="H61"/>
  <c r="H60"/>
  <c r="H59"/>
  <c r="H58"/>
  <c r="H57"/>
  <c r="H56"/>
  <c r="H55"/>
  <c r="H49"/>
  <c r="H48"/>
  <c r="H47"/>
  <c r="H45"/>
  <c r="H34"/>
  <c r="H33"/>
  <c r="H32"/>
  <c r="H17"/>
  <c r="H16"/>
  <c r="H15"/>
  <c r="H9"/>
  <c r="H8"/>
  <c r="D285" i="1"/>
  <c r="D282"/>
  <c r="H251"/>
  <c r="H252"/>
  <c r="H254"/>
  <c r="H255"/>
  <c r="F253"/>
  <c r="H253" s="1"/>
  <c r="H266"/>
  <c r="H267"/>
  <c r="H269"/>
  <c r="H270"/>
  <c r="H271"/>
  <c r="H272"/>
  <c r="H274"/>
  <c r="F273"/>
  <c r="H273" s="1"/>
  <c r="H249"/>
  <c r="H248"/>
  <c r="H264"/>
  <c r="H263"/>
  <c r="H231"/>
  <c r="H230"/>
  <c r="H229"/>
  <c r="H228"/>
  <c r="E227"/>
  <c r="H227" s="1"/>
  <c r="E225"/>
  <c r="H225" s="1"/>
  <c r="H224"/>
  <c r="H223"/>
  <c r="E222"/>
  <c r="H222" s="1"/>
  <c r="E221"/>
  <c r="H221" s="1"/>
  <c r="F208"/>
  <c r="H208" s="1"/>
  <c r="F234"/>
  <c r="H234" s="1"/>
  <c r="E92"/>
  <c r="H92" s="1"/>
  <c r="H97"/>
  <c r="F216"/>
  <c r="H216" s="1"/>
  <c r="F215"/>
  <c r="H215" s="1"/>
  <c r="F214"/>
  <c r="H214" s="1"/>
  <c r="F213"/>
  <c r="H213" s="1"/>
  <c r="F212"/>
  <c r="H212" s="1"/>
  <c r="F211"/>
  <c r="H211" s="1"/>
  <c r="F202"/>
  <c r="F207"/>
  <c r="H207" s="1"/>
  <c r="F206"/>
  <c r="H206" s="1"/>
  <c r="F205"/>
  <c r="H205" s="1"/>
  <c r="F204"/>
  <c r="H204" s="1"/>
  <c r="F203"/>
  <c r="H203" s="1"/>
  <c r="H202"/>
  <c r="H193"/>
  <c r="H182"/>
  <c r="E181"/>
  <c r="E180"/>
  <c r="H180" s="1"/>
  <c r="E189"/>
  <c r="H189" s="1"/>
  <c r="H192"/>
  <c r="H191"/>
  <c r="H190"/>
  <c r="H181"/>
  <c r="H183"/>
  <c r="E184"/>
  <c r="H184" s="1"/>
  <c r="P181"/>
  <c r="O180"/>
  <c r="O179"/>
  <c r="H175"/>
  <c r="H174"/>
  <c r="H154"/>
  <c r="H155"/>
  <c r="H156"/>
  <c r="H157"/>
  <c r="H158"/>
  <c r="H159"/>
  <c r="H160"/>
  <c r="H153"/>
  <c r="H165"/>
  <c r="H166"/>
  <c r="H167"/>
  <c r="H168"/>
  <c r="H169"/>
  <c r="H170"/>
  <c r="H164"/>
  <c r="H143"/>
  <c r="H142"/>
  <c r="H141"/>
  <c r="H140"/>
  <c r="H139"/>
  <c r="H119"/>
  <c r="H118"/>
  <c r="H117"/>
  <c r="H116"/>
  <c r="H115"/>
  <c r="H138"/>
  <c r="F137"/>
  <c r="H137" s="1"/>
  <c r="H136"/>
  <c r="H135"/>
  <c r="H134"/>
  <c r="F133"/>
  <c r="H133" s="1"/>
  <c r="F113"/>
  <c r="H113" s="1"/>
  <c r="F109"/>
  <c r="H109" s="1"/>
  <c r="H110"/>
  <c r="H111"/>
  <c r="H112"/>
  <c r="H114"/>
  <c r="H104"/>
  <c r="H105"/>
  <c r="H103"/>
  <c r="H101"/>
  <c r="H96"/>
  <c r="H95"/>
  <c r="E91"/>
  <c r="H91" s="1"/>
  <c r="E90"/>
  <c r="H90" s="1"/>
  <c r="H74"/>
  <c r="H75"/>
  <c r="H76"/>
  <c r="H77"/>
  <c r="H78"/>
  <c r="H79"/>
  <c r="H80"/>
  <c r="H73"/>
  <c r="H50"/>
  <c r="H67"/>
  <c r="H66"/>
  <c r="H65"/>
  <c r="H64"/>
  <c r="H63"/>
  <c r="H57"/>
  <c r="H54"/>
  <c r="H55"/>
  <c r="H56"/>
  <c r="H53"/>
  <c r="H48"/>
  <c r="H47"/>
  <c r="H34"/>
  <c r="H35"/>
  <c r="H33"/>
  <c r="H24"/>
  <c r="H25"/>
  <c r="H26"/>
  <c r="H27"/>
  <c r="H23"/>
  <c r="H17"/>
  <c r="H18"/>
  <c r="H19"/>
  <c r="H16"/>
  <c r="H13"/>
  <c r="H8"/>
  <c r="H28" l="1"/>
  <c r="H161"/>
  <c r="H121" i="4"/>
  <c r="H138"/>
  <c r="H139" s="1"/>
  <c r="H106"/>
  <c r="H107" s="1"/>
  <c r="H11"/>
  <c r="H18"/>
  <c r="H63"/>
  <c r="H27"/>
  <c r="H35"/>
  <c r="H40" s="1"/>
  <c r="H94"/>
  <c r="H95" s="1"/>
  <c r="H129"/>
  <c r="H153"/>
  <c r="H166"/>
  <c r="H100"/>
  <c r="H101" s="1"/>
  <c r="H109" s="1"/>
  <c r="H256" i="1"/>
  <c r="H275"/>
  <c r="H232"/>
  <c r="H233" s="1"/>
  <c r="H176"/>
  <c r="H177" s="1"/>
  <c r="H209"/>
  <c r="H93"/>
  <c r="H98"/>
  <c r="H217"/>
  <c r="H194"/>
  <c r="H195" s="1"/>
  <c r="H185"/>
  <c r="H186" s="1"/>
  <c r="H145"/>
  <c r="H37"/>
  <c r="H49"/>
  <c r="H51" s="1"/>
  <c r="H58"/>
  <c r="H122"/>
  <c r="H68"/>
  <c r="H81"/>
  <c r="H86" s="1"/>
  <c r="H21"/>
  <c r="H142" i="4" l="1"/>
  <c r="H236" i="1"/>
  <c r="H197"/>
  <c r="D67" i="18" l="1"/>
</calcChain>
</file>

<file path=xl/sharedStrings.xml><?xml version="1.0" encoding="utf-8"?>
<sst xmlns="http://schemas.openxmlformats.org/spreadsheetml/2006/main" count="2710" uniqueCount="580">
  <si>
    <t>GENERAL HOSPITAL  - KALPETTA</t>
  </si>
  <si>
    <t>Clearing jungle including uprooting of rank vegetation, grass, brus wood, trees and saplings of girth upto 30 cm measured at a height of 1 m above ground level and removal of rubbish upto a distance of 50 m outside the periphery of the area cleared.</t>
  </si>
  <si>
    <t xml:space="preserve">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 All kinds of soil.
</t>
  </si>
  <si>
    <t xml:space="preserve">Supplying and filling in plinth with  quarry dust under floors including watering, ramming, consolidating and dressing complete.                                                 </t>
  </si>
  <si>
    <t>Cement concrete(Cast-in-situ) 
Providing and laying in position cement concrete of specified grade excluding the cost of centring and shuttering- All work upto plinth level 1:5:10 (1 cement : 5  coarse sand : 10 graded stone aggregate 40mm nominal size)</t>
  </si>
  <si>
    <t>Providing and laying cement concrete in retaining walls, return walls, walls (any thickness) including attached pilasters, columns, piers, abutments, pillars, posts, struts, buttresses, string or lacing courses, parapets, coping, bed blocks, anchor blocks, plain window sills, fillets, sunken floor,etc., up to floor five level, excluding the cost of centering, shuttering and finishing 1:3:6 (1 cement : 3 coarse sand : 6 graded stone aggregate 20 mm nominal size)</t>
  </si>
  <si>
    <t>Providing and laying in position specified grade of reinforced cement concrete including the cost of centering,shuttering,finishing and excluding cost of reinforcment -All work upto plinth level.
1:1.5:3 (1 cement: 1.5 coarse sand : 3 graded stone aggregate 20mm nominal size</t>
  </si>
  <si>
    <t>Reinforcement for RCC works including straightening, cutting, bending, placing in position and binding all complete.
Thermo - Mechanically treated bars (Using Vizac, Tata or SAIL)</t>
  </si>
  <si>
    <t xml:space="preserve">Random rubble masonry with hard stone in foundation and plinth including levelling up with cement concrete 1:6:12 (1 cement : 6 coarse sand : 12 graded stone aggregate 20mm nominal size) at plinth level with: 
Cement mortar 1:6 (1 cement : 6 coarse sand) </t>
  </si>
  <si>
    <t>Brick work with common burnt clay F.P.S. (non modular) bricks of class designation 7.5 in superstructure above plinth level up to floor V level in all shapes and sizes in :Cement mortar 1:4 (1 cement : 4 coarse sand</t>
  </si>
  <si>
    <t>Steel work welded in built up section / framed work including cutting ,hoisting, fixing I position and applying a priming coat of approved steel primer using structural steel etc. as required.In grating ,frames,guard bar, ladder, railings, brackets, gates and similar works.</t>
  </si>
  <si>
    <t>Steel work in built up tubular ( round, square or rectangular hollow tubes etc.) trusses etc. including cutting, hoisting, fixing in position and applying a priming coat of approved steel primer, including welding and bolted with special shaped washers etc. complete.Hot finished welded type tubes</t>
  </si>
  <si>
    <t>15mm cement plaster on rough side of single or half brick wall finished with a floating coat of neat cement of mix 1:5 ( 1 cement :5 fine  sand)</t>
  </si>
  <si>
    <t>Finishing walls with Acrylic Smooth exterior paint of required shade: —New work (Two or more coat applied @ 1.67 ltr/10 sqm over and including basecoat of water proofing cement paint applied @ 2.20 kg/ 10 sqm)</t>
  </si>
  <si>
    <t>Steel Work painting- Painting with synthetic enamel paint of approved brand and manufacture to give an even shade.
Two or more coats on new work</t>
  </si>
  <si>
    <t>Providing corrugated G.S. sheet roofing including vertical/curved surface fixed with polymer coated J or L hooks, bolts and nuts 8 mm diameter with bitumen and G.I. limpet washers or with G.I. limpet washers filled with white lead and including a coat of approved steel primer and two coats of approved paint on overlapping of sheets complete (up to any pitch in horizontal/ vertical or curved surfaces) excluding the cost of purlins, rafters and trusses and including cutting to size and shape wherever required.0.63 mm thick with zinc coating not less than 275gm/ m²</t>
  </si>
  <si>
    <t>Surface dressing of the ground including removing vegetation and in-equalities not exceeding 15 cm deep and disposal of rubbish, lead upto 50 m and lift upto 1.5 m.For all kinds of soil</t>
  </si>
  <si>
    <t>Filling available excavated earth (excluding rock) in trenches, plinth, sides of foundations etc. in layers not exceeding 20cm in depth, consolidating each deposited layer by ramming and watering, lead up to 50 m and lift upto 1.5 m.</t>
  </si>
  <si>
    <t>Providing and laying 60mm thick factory made cement concrete interlocking paver blocks of M - 30 grade made by block making machine with strong vibratory compaction and of approved size and design/ shape laid in required colour and pattern over and including 50mm thick compacted bed of coarse sand, filling the joints with coarse sand etc all complete as per the direction of Engineer in charge.</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</si>
  <si>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</si>
  <si>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Demolishing R.C.C. work manually/ by mechanical means including stacking of steel bars and disposal of unserviceable material within 50 metres lead as per direction of Engineer - in- charge.</t>
  </si>
  <si>
    <t>Extra for cutting reinforcement bars manually/ by mechanical means in R.C.C. or R.B. work (Payment shall be made on the cross sectional area of R.C.C. or R.B. work) as per direction of Engineer - in -charge</t>
  </si>
  <si>
    <t>Demolishing brick work manually/ by mechanical means including stacking of serviceable material and disposal of unserviceable material within 50 metres lead as per direction of Engineer-in-charge</t>
  </si>
  <si>
    <t>Dismantling tile work in floors and roofs laid in cement mortar including stacking material within 50 metres lead.For thickness of tiles 10 mm to 25 mm</t>
  </si>
  <si>
    <t>Dismantling aluminium/ Gypsum partitions, doors, windows, fixed glazing and false ceiling including disposal of unserviceable surplus material and stacking of serviceable material with in 50 meters lead as directed by Engineer-in-charge</t>
  </si>
  <si>
    <t>Dismantling of flushing cistern of all types (C.I./PVC/Vitrious China) including stacking of useful materials near the site and disposal of unserviceable materials within 50 metres lead.</t>
  </si>
  <si>
    <t>Extra for providing and placing in position 2 Nos. 6mm dia. M.S. bars at every third course of half brick masonry</t>
  </si>
  <si>
    <t>Half brick masonry with common burnt clay F.P.S. (non modular) bricks of class designation 7.5 in superstructure above plinth level up to floor V level.Cement mortar 1:4 (1 cement :4 coarse sand)</t>
  </si>
  <si>
    <t>Reinforced cement concrete work in beams, suspended floors, roofs having slope upto 15degree, landings, balconies, shelves, chajjas, lintels, bands, plain window sills, staircases and spiral stair cases upto floor V level including cost of centering, shuttering, finishing and excluding the cost of reinforcement in 1:1.5:3 (1 cement: 1.5 coarse sand : 3 graded stone aggregate 20mm nominal size)</t>
  </si>
  <si>
    <t>Providing and fixing factory made UPVC door frame of Rajashri or equivalent make made of UPVC extruded section having an overall dimension as. Below(tolerance+1mm) with wall thickness 2.0mm+/;0.2mm, corners of the door frame to be jointed with galvanized brackets and stainless steel screws, joint mitred plastic wilded. the hinge side vertical of the frames reinforced by galvanized M.S. tube of size 19x19mm and 1mm +/- 0.1mm wall thickness and 3 nos. stainless steel hinges fixed to the frame complete as per manufacturers specification and direction of Engineer-in-charge:Extruded section Profile size 42x50mm.</t>
  </si>
  <si>
    <t xml:space="preserve">Providing and fixing to existing door frames.30mm thick factory made Rajashri or equivalent make Polyvinyl Chloride(PVC) door shutter  and rails of a UPVC profile section of size 30mmx60mm and wall thickness 2mm+/-0.2mm with inbuilt decorative moulding edging on one side. The styles and rails with plastic brackets of size 75x220mm mitre and welded at the corners. The-stiles of the shutter reinforced by inserting galvanized M.S. tube of size 25x20mm and 1mm+/-0.1mm wall thickness. The lock rail made up of 'H' section, a UPVC profile section of size 30mmx100mm and 2mm+/-0.2mm wall thickness welded to the shutter style with a UPVC profile section single panel of size not less than 620mm,having overall thickness of 20mm and 1mm+/-0.1mm wall thickness with 20mm panel beading of suitable size, as per manufactures specification and direction of Engineer-in-charge. </t>
  </si>
  <si>
    <t>12mm cement plaster on rough side of single or half brick wall finished with a floating coat of neat cement of mix 1:4 ( 1 cement : 4 fine sand)</t>
  </si>
  <si>
    <t>6mm cement plaster to ceiling of mix 1 : 3 (1 cement : 3 fine sand )</t>
  </si>
  <si>
    <t>Wall painting with acrylic emulsion paint of approved brand and manufacture to give an even shade in two or more coats on new work, including finishing walls with Deluxe Multi surface paint system for interiors and exteriors using Primer as per manufacturers specifications: Two or more coats applied on walls @ 1.25 ltr/10 sqm over and including one coat of Special primer applied @ 0.75 ltr / 10 sqm</t>
  </si>
  <si>
    <t>Providing and fixing 18mm thick gang saw cut mirror polished (premoulded and prepolished) machine cut for kitchen platforms, vanity counters, window sills, facias and similar locations of required size of approved shade, colour and texture laidover 20mm thick base cement mortar 1:4 (1 cement : 4 coarse sand) with joints treated with white cement, mixed with matching pigment, epoxy touch ups, including rubbing, curing moulding and polishing to edge to give high gloss finish etc. complete at all levels.
Granite of any colour &amp; Shade</t>
  </si>
  <si>
    <t>Providing edge moulding to 18mm thick marble stone counters, Vanities etc. including machine polishing to edge to give high gloss finish etc. complete as per design approved by Engineer-in-Charge.</t>
  </si>
  <si>
    <t xml:space="preserve">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
For fixed portion
Anodised aluminium (anodised transparent or dyed required shade according to IS: 1868, Minimum anodic coating of grade AC 15)
</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</si>
  <si>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4.0 mm thickness</t>
  </si>
  <si>
    <t>Providing and fixing 100mm brass locks (best make of approved quality) for aluminium doors including necessary cutting and making good etc. complete.</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</si>
  <si>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5.0 mm thickness</t>
  </si>
  <si>
    <t>Providing and fixing12mm thick prelaminated particle board flat pressed three layer or graded wood particle board conforming to IS12823 Grade 1 type II, in panelling fixed in aluminium doors, windows shutters and partition frames with C.P brass/ stainless steel screws etc. complete as per architectural drawings and directions of engineer in charge
Pre laminated particle board with decorative lamination on both sides</t>
  </si>
  <si>
    <t>Providing and fixing double action hydraulic floor spring of approved brand andmanufacture IS : 6315 marked, for doors including cost of cutting floors as required,embedding in floors and cover plates with brass pivot and single piece M.S. sheetouter box with slide plate etc. complete as per the direction of Engineer-in-chargse
With stainless steel cover plate</t>
  </si>
  <si>
    <t>Providing and fixing IS : 3564 marked Aluminium die cast body tubular type universal hydraulic door closer with necessary accessories and screws etc. complete</t>
  </si>
  <si>
    <t>Providing nad fixing aluminium hanging floor door stopper ISImarked anodised (anodic coating not less than grade AC 10 as per IS : 1868) transparant or dyed to required colour and shade with necessary screws etc. complete.
Single rubber stopper</t>
  </si>
  <si>
    <t>providing and fixing aluminium tower bolts ISI marked anodised (anodic coating not less than grade AC 10 as per IS : 1868) transparent od dyed to required colour or shade with necessary screws etc. complete:
250 x 10 mm</t>
  </si>
  <si>
    <t>Providing and fixing bright finished stay-cum friction Hymax hinges with necessary screws etc. complete-- 250 mm (Heavy type)</t>
  </si>
  <si>
    <t>casuality</t>
  </si>
  <si>
    <t>pharmacy store</t>
  </si>
  <si>
    <t>lab</t>
  </si>
  <si>
    <t>passage</t>
  </si>
  <si>
    <t xml:space="preserve">blood bank toilet </t>
  </si>
  <si>
    <t xml:space="preserve">passage </t>
  </si>
  <si>
    <t>pharmacy</t>
  </si>
  <si>
    <t>RSBY COUNTER</t>
  </si>
  <si>
    <t>reception</t>
  </si>
  <si>
    <t xml:space="preserve">deduction </t>
  </si>
  <si>
    <t>lintel</t>
  </si>
  <si>
    <t>lift duct</t>
  </si>
  <si>
    <t>blood bank</t>
  </si>
  <si>
    <t xml:space="preserve">total </t>
  </si>
  <si>
    <t xml:space="preserve">Total </t>
  </si>
  <si>
    <t>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t>
  </si>
  <si>
    <t>Providing and laying anti skid ceramic floor tiles of minimum 400x400 mm size for toilets (7.5mm thickness or nearest size) M/s. JOHNSON, KAJARIA, NITCO, SOMANY or equivalent of 1st quality conforming to IS: 15622 of approved make in all colours, shades, except white, ivory, grey, fume red brown laid on 20mm thick bed of cement mortar 1:4 (1 cement : 4 coarse sand) including pointing the joints with white cement and matching pigments etc complete.</t>
  </si>
  <si>
    <t>RSBY</t>
  </si>
  <si>
    <t>RECEPTION</t>
  </si>
  <si>
    <t>150*210</t>
  </si>
  <si>
    <t>100*210</t>
  </si>
  <si>
    <t xml:space="preserve">Partitions </t>
  </si>
  <si>
    <t xml:space="preserve"> @ 1.372kg/m</t>
  </si>
  <si>
    <t>DOORS -(</t>
  </si>
  <si>
    <t xml:space="preserve">outer sections </t>
  </si>
  <si>
    <t xml:space="preserve">reception </t>
  </si>
  <si>
    <t xml:space="preserve">intermediate  sections </t>
  </si>
  <si>
    <t>rsby</t>
  </si>
  <si>
    <t>lab counter</t>
  </si>
  <si>
    <t xml:space="preserve"> @ 1.777kg/m</t>
  </si>
  <si>
    <t>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</si>
  <si>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DOORS -</t>
  </si>
  <si>
    <t>say</t>
  </si>
  <si>
    <t>Total</t>
  </si>
  <si>
    <t>vertical</t>
  </si>
  <si>
    <t xml:space="preserve"> @1.1kg/m</t>
  </si>
  <si>
    <t>lock</t>
  </si>
  <si>
    <t xml:space="preserve"> @ 0.904kg/m</t>
  </si>
  <si>
    <t>bottom</t>
  </si>
  <si>
    <t xml:space="preserve"> @ 1.504kg/m</t>
  </si>
  <si>
    <t>top</t>
  </si>
  <si>
    <t>clip</t>
  </si>
  <si>
    <t xml:space="preserve"> @ 0.124kg/m</t>
  </si>
  <si>
    <t>c.angle</t>
  </si>
  <si>
    <t xml:space="preserve"> @0 .632kg/m</t>
  </si>
  <si>
    <t>beading</t>
  </si>
  <si>
    <t xml:space="preserve"> @ 0.14kg/m</t>
  </si>
  <si>
    <t xml:space="preserve">Entrance -OP&amp; Near lift </t>
  </si>
  <si>
    <t xml:space="preserve">duct </t>
  </si>
  <si>
    <t>sub total</t>
  </si>
  <si>
    <t xml:space="preserve">for  partioions </t>
  </si>
  <si>
    <t xml:space="preserve"> @ 1.439kg/m</t>
  </si>
  <si>
    <t>Say</t>
  </si>
  <si>
    <t>S.total</t>
  </si>
  <si>
    <t xml:space="preserve">door </t>
  </si>
  <si>
    <t>10*2</t>
  </si>
  <si>
    <t xml:space="preserve">lab collection </t>
  </si>
  <si>
    <t>door 150*210</t>
  </si>
  <si>
    <t>DUCT</t>
  </si>
  <si>
    <t>GYNEpassage</t>
  </si>
  <si>
    <t xml:space="preserve">Nursing counter in front of LB </t>
  </si>
  <si>
    <t>Nursing counter Gy-1 &amp; 3rd</t>
  </si>
  <si>
    <t xml:space="preserve">Lb  Counter </t>
  </si>
  <si>
    <t>2*2</t>
  </si>
  <si>
    <r>
      <t xml:space="preserve"> Providing and fixing</t>
    </r>
    <r>
      <rPr>
        <b/>
        <sz val="11"/>
        <rFont val="Times New Roman"/>
        <family val="1"/>
      </rPr>
      <t xml:space="preserve"> wash basin</t>
    </r>
    <r>
      <rPr>
        <sz val="11"/>
        <rFont val="Times New Roman"/>
        <family val="1"/>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</si>
  <si>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t>Providing and fixing  stainless steel scurb 2500x600x800mm with C.I brackets and stainless steel plug 40mm including painting of fittings and brackets ,cutting and making good the walls wherever required
a)Scub  with drain board</t>
  </si>
  <si>
    <r>
      <t xml:space="preserve">Providing and fixing 600x450mm bevelled edge </t>
    </r>
    <r>
      <rPr>
        <b/>
        <sz val="10"/>
        <rFont val="Arial"/>
        <family val="2"/>
      </rPr>
      <t>mirror</t>
    </r>
    <r>
      <rPr>
        <sz val="10"/>
        <rFont val="Arial"/>
        <family val="2"/>
      </rPr>
      <t xml:space="preserve"> 5mm thick of superior glass(of approved quality) complete with 6mm thick hard board ground fixed to wooden cleats with C.P.brass screws and washers complete.</t>
    </r>
  </si>
  <si>
    <t>Providing and fixing S.S soap Dish Holder having length of 138mm, breadth 102mm, height of 75mm with concealed fitting arrangements. Weighing not less than 106 gms.</t>
  </si>
  <si>
    <t xml:space="preserve">Providing and fixing C.P towel rail complete with brackets fixed to wooden cleats with C.P.brass screws with conceiled fittings arrangement of approved quality ,size and make </t>
  </si>
  <si>
    <t xml:space="preserve">consulting rooms </t>
  </si>
  <si>
    <t xml:space="preserve">Providing and fixing unplasticised PVC connection pipes with brass unions 30 cm length 15mm nominal bore 
</t>
  </si>
  <si>
    <t>Providing and fixing waste pipe for sink, wash basin or urinals including PVC waste fittings complete:Semi Rigid Pipe-32mm diameter</t>
  </si>
  <si>
    <t>Providing and jointing PVC 63mm PVC pipes of (pressure 6 kg/cm2) for drainage line including testing of joints etc complete. (Sullage Down pipe)
63mm diameter (OD)</t>
  </si>
  <si>
    <t>head room</t>
  </si>
  <si>
    <t xml:space="preserve">kitchen </t>
  </si>
  <si>
    <t xml:space="preserve">Total after deduction </t>
  </si>
  <si>
    <t xml:space="preserve"> COUNTER</t>
  </si>
  <si>
    <t xml:space="preserve">slab </t>
  </si>
  <si>
    <t xml:space="preserve">beams </t>
  </si>
  <si>
    <t xml:space="preserve">sunshade </t>
  </si>
  <si>
    <t xml:space="preserve">stair case </t>
  </si>
  <si>
    <t xml:space="preserve">steps </t>
  </si>
  <si>
    <t xml:space="preserve">counter </t>
  </si>
  <si>
    <t xml:space="preserve">deduction  </t>
  </si>
  <si>
    <t xml:space="preserve">stair room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</si>
  <si>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1:1.5:3 (1 cement: 1.5 coarse sand : 3 graded stone aggregate 20 mm nominal size)
</t>
  </si>
  <si>
    <t xml:space="preserve">columns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</si>
  <si>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1:3:6 (1 cement: 3 coarse sand : 6 graded stone aggregate 20 mm nominal size) For dummy columns
</t>
  </si>
  <si>
    <t xml:space="preserve">     @    140 kg /  m3</t>
  </si>
  <si>
    <t xml:space="preserve">Providing and laying polished vitrified floor tiles of minimum size 600x600mm of thickness 10mm or nearest size of M/s. JOHNSON, KAJARIA, NITCO, SOMANY or equivalent in light colours and shades, with water absorption's less than 0.08% and conforming to IS:15622, laid on 20mm thick cement mortar 1:4 (1 cement : 4 coarse sand) including grouting  the joints with cement and matching pigments etc, complete as directed by the Engineer-in-charge. </t>
  </si>
  <si>
    <t xml:space="preserve">deduct </t>
  </si>
  <si>
    <t>windows</t>
  </si>
  <si>
    <t>door</t>
  </si>
  <si>
    <t>total</t>
  </si>
  <si>
    <t>total after deduction</t>
  </si>
  <si>
    <t>sunshade</t>
  </si>
  <si>
    <t>kitchen and dining</t>
  </si>
  <si>
    <t>kitchen and dining area</t>
  </si>
  <si>
    <t>kitchen out side and dining outside area</t>
  </si>
  <si>
    <t>stair head room</t>
  </si>
  <si>
    <t xml:space="preserve">quty from plastering </t>
  </si>
  <si>
    <t>parapet wall</t>
  </si>
  <si>
    <t>window grill painting</t>
  </si>
  <si>
    <t>sqm</t>
  </si>
  <si>
    <t>kitchen platform</t>
  </si>
  <si>
    <t>botttom</t>
  </si>
  <si>
    <t xml:space="preserve"> @ 1.042kg/m</t>
  </si>
  <si>
    <t xml:space="preserve"> @ .926kg/m</t>
  </si>
  <si>
    <t>150*150</t>
  </si>
  <si>
    <t xml:space="preserve"> @ 0.492kg/m</t>
  </si>
  <si>
    <t>side</t>
  </si>
  <si>
    <t xml:space="preserve"> @ 0.444kg/m</t>
  </si>
  <si>
    <t>t&amp;B</t>
  </si>
  <si>
    <t xml:space="preserve"> @ 0.362kg/m</t>
  </si>
  <si>
    <t xml:space="preserve"> @ 0.194kg/m</t>
  </si>
  <si>
    <t xml:space="preserve"> @ 0.424kg/m</t>
  </si>
  <si>
    <t xml:space="preserve"> @ 0.12kg/m</t>
  </si>
  <si>
    <t>11*3</t>
  </si>
  <si>
    <t>window glass</t>
  </si>
  <si>
    <t>2*2*2</t>
  </si>
  <si>
    <t>dining area</t>
  </si>
  <si>
    <t>Providing and fixing Salem stainless steel A ISI 304 (18/8) kitchen sink as per IS 13983 with C.I brackets and stainless steel plug 40mm including painting of fittings and brackets, cutting and making good the walls wherever required
a) Kitchen sink without drain board</t>
  </si>
  <si>
    <t>for sink and wash basin</t>
  </si>
  <si>
    <t xml:space="preserve">kerb in srair head room </t>
  </si>
  <si>
    <t>total after dediuction</t>
  </si>
  <si>
    <t>total concrete qty.</t>
  </si>
  <si>
    <t>Providing and fixing M.S grills of required pattern in frames of windows etc with M.S.flats,square or round bars etc all complete:-
Fixed to openings/wooden frames with rawl plugs screws etc</t>
  </si>
  <si>
    <t>Providing and fixing stainless steel 12mm dia  bar bent to shape with hooked ends in R.C.C. slabs during laying including, all as per standard design complete.</t>
  </si>
  <si>
    <t>window 150 x 150</t>
  </si>
  <si>
    <t xml:space="preserve">     @    15 kg /  sqm</t>
  </si>
  <si>
    <t>fan points</t>
  </si>
  <si>
    <t>Supplying and fixing 1.10m height hand rails for stair cases with 2 Nos. polished stainless steel tube of outer diameter 50mm at top and bottom with wall thickness not less than 1.60mm as per SS 304 vertical members of 50mm  diameter pipe 1.00m length(approximately) welded together at 1.50m center to center and providing and fixing 2 nos 32 mm outer diameter stainless steel tube horizontally between the top and bottom tubes including fixing with steel nuts and bolts as per the direction of the Engineer – in – charge. Hand rails shall be fixed in the floor/steps with expansion hold fasters of required size including drilling etc. complete.</t>
  </si>
  <si>
    <t xml:space="preserve">50mmØ ss.pips </t>
  </si>
  <si>
    <t xml:space="preserve">horizontal </t>
  </si>
  <si>
    <t>Sub total</t>
  </si>
  <si>
    <t xml:space="preserve">32mmØ ss.pips </t>
  </si>
  <si>
    <t>50mm    Dia   @1.822 kg/m</t>
  </si>
  <si>
    <t>32mm Dia   @ 1.11 kg/m</t>
  </si>
  <si>
    <t>TOTAL</t>
  </si>
  <si>
    <t>DUMMY COLUMN</t>
  </si>
  <si>
    <t>PEDIATRIC WARD</t>
  </si>
  <si>
    <t>LIFT ROOM</t>
  </si>
  <si>
    <t>SAY</t>
  </si>
  <si>
    <t>PEDIATRIC WARD parapet wall</t>
  </si>
  <si>
    <t>TOILT IN PEDI..WARD</t>
  </si>
  <si>
    <t xml:space="preserve"> COUNTER-PEDIATRIC WARD</t>
  </si>
  <si>
    <t xml:space="preserve"> COUNTER-PEDIATRIC WARDNEW</t>
  </si>
  <si>
    <t xml:space="preserve"> COUNTER-SURGICAL MALE WARD</t>
  </si>
  <si>
    <t xml:space="preserve"> COUNTER-MEDICAL MALE WARD</t>
  </si>
  <si>
    <t xml:space="preserve"> COUNTER-MEDICAL FEMALE WARD</t>
  </si>
  <si>
    <t>STAIR CASE HEAD ROOM SLAB</t>
  </si>
  <si>
    <t>LIFT HEAD ROOM</t>
  </si>
  <si>
    <t>TOILET AREA</t>
  </si>
  <si>
    <t>TOTAL AFTER DEDUCTIONS</t>
  </si>
  <si>
    <t>PEDIATRIC WARD OLD TOILET</t>
  </si>
  <si>
    <t>TOILET</t>
  </si>
  <si>
    <t>NEW BATHS IN ALL WARDS</t>
  </si>
  <si>
    <t>4*2</t>
  </si>
  <si>
    <t>MAIN PASSAGE</t>
  </si>
  <si>
    <t>LIFT IN SIDE</t>
  </si>
  <si>
    <t>SUNSHADE BOTTOM</t>
  </si>
  <si>
    <t>STAIR BOTTOM</t>
  </si>
  <si>
    <t>NEW PEDIATRIC WARD</t>
  </si>
  <si>
    <t>STAIR HEAD ROOM</t>
  </si>
  <si>
    <t>DEDUCT</t>
  </si>
  <si>
    <t>IWC IN ALL WARDS</t>
  </si>
  <si>
    <t>ALL BATH AND ONE TOILET</t>
  </si>
  <si>
    <t>MEDICAL MALE WARD DOOR &amp;passage</t>
  </si>
  <si>
    <t>Add.. baths in all wards</t>
  </si>
  <si>
    <t>connection passage</t>
  </si>
  <si>
    <t>connection passage- beam</t>
  </si>
  <si>
    <t>total deduction</t>
  </si>
  <si>
    <t>kitchen area &amp; dininig</t>
  </si>
  <si>
    <t>steps</t>
  </si>
  <si>
    <t>baths in all wards</t>
  </si>
  <si>
    <t>pediatric ward</t>
  </si>
  <si>
    <t>sunshade top</t>
  </si>
  <si>
    <t>grand total</t>
  </si>
  <si>
    <t>12*3</t>
  </si>
  <si>
    <t>ventlator glass</t>
  </si>
  <si>
    <t>partitions</t>
  </si>
  <si>
    <t>3*2</t>
  </si>
  <si>
    <t>Providing and fixing on wall face unplasticised - PVC moulded fittings/ accessories for unplasticised Rigid PVC rain water pipes conforming to IS : 13592 Type A, including jointing with seal ring conforming to IS : 5382, leaving 10 mm gap for thermal expansion: 
Bend 87.5°. 110 mm bend</t>
  </si>
  <si>
    <t>Providing and fixing on wall face unplasticised - PVC moulded fittings/ accessories for unplasticised Rigid PVC rain water pipes conforming to IS : 13592 Type A, including jointing with seal ring conforming to IS : 5382, leaving 10 mm gap for thermal expansion.
Single tee without door:110x110x110mm</t>
  </si>
  <si>
    <t>Providing and fixing window handles  with necessary screws etc. complete-</t>
  </si>
  <si>
    <t>ventilators</t>
  </si>
  <si>
    <t>Dismantling doors, windows and clerestory windows (steel or wood) shutter including chowkhats, architrave, holdfasts etc. complete and stacking within 50 metres lead :Of area beyond 3 sq. metres</t>
  </si>
  <si>
    <t xml:space="preserve">lift door </t>
  </si>
  <si>
    <t>Dismantling steel work in built up sections in angles, tees, flats and channels including all gusset plates, bolts, nuts, cutting rivets, welding etc. including dismembering and stacking within 50metres lead.</t>
  </si>
  <si>
    <t>Dismantling roofing including ridges, hips, valleys and gutters etc., and stacking the material within 50 metres lead of:G.S. Sheet</t>
  </si>
  <si>
    <t xml:space="preserve">lift passage </t>
  </si>
  <si>
    <t xml:space="preserve">   @   20 kg/m2</t>
  </si>
  <si>
    <t>stair room</t>
  </si>
  <si>
    <t>Providing and fixing wall face PVC pipe complete including cutting,chasing in walls and making good the walls etc complete.</t>
  </si>
  <si>
    <t>32mm PVC pipe 1(10kg/sqcm)</t>
  </si>
  <si>
    <t>50mm PVC pipe (10kg/sqcm)</t>
  </si>
  <si>
    <t>Providing and fixing Chlorinated Polyvinyl Chloride (CPVC) pipes, having thermal stability for hot &amp; cold water supply including all CPVC plain &amp; brass threaded fittings i/c fixing the pipe with clamps at 1m spacing. This includes jointing of pipes and fittings with one step CPVC solvent cement and the cost of cutting chases and making good the same including testing of joints complete as per derection of Engineer in Charge.
a. Concealed work including cutting chases and making good the walls
20mm</t>
  </si>
  <si>
    <r>
      <t xml:space="preserve">Providing and fixing </t>
    </r>
    <r>
      <rPr>
        <b/>
        <sz val="10"/>
        <rFont val="Cambria"/>
        <family val="1"/>
        <scheme val="major"/>
      </rPr>
      <t xml:space="preserve">CP brass long body bib cock </t>
    </r>
    <r>
      <rPr>
        <sz val="10"/>
        <rFont val="Cambria"/>
        <family val="1"/>
        <scheme val="major"/>
      </rPr>
      <t>of approved quality confirming to IS standards weighing not less than 690gms 
15mm nominal bore</t>
    </r>
  </si>
  <si>
    <t>Providing and fixing  brass Bib cock of approved quality - 15mm nominal bore</t>
  </si>
  <si>
    <r>
      <t xml:space="preserve">Providing and fixing </t>
    </r>
    <r>
      <rPr>
        <b/>
        <sz val="10"/>
        <rFont val="Cambria"/>
        <family val="1"/>
        <scheme val="major"/>
      </rPr>
      <t>gun metal gate valve</t>
    </r>
    <r>
      <rPr>
        <sz val="10"/>
        <rFont val="Cambria"/>
        <family val="1"/>
        <scheme val="major"/>
      </rPr>
      <t xml:space="preserve"> with CI wheel of approved quality(screwed end) –
 </t>
    </r>
  </si>
  <si>
    <t>50mm nominal bore</t>
  </si>
  <si>
    <t>Providing and fixing C.P. brass shower rose with 15 to 20 mm inlet
100mm diameter</t>
  </si>
  <si>
    <t>Providing and fixing C.P brass stop cock (concealed) of standard design of approved make conforming to IS 8931. conforming to IS standards
15 mm nominal bore</t>
  </si>
  <si>
    <t>Providing  and fixing PTMT (an Engineering  thermo plastic ) grating of approved quality colour and make 150 mm nominal size square,100mm diameter of the inner hinged round grating.
Rectangular type with circular round lid</t>
  </si>
  <si>
    <t>Supplying &amp; Erecting pump set of suitable capacity coupled to  a electric motor to run on 3 phase electric supply capable of discharging of 7 LPS against a total head of 20m including starter with bronze impeller, stainless steel shaft etc incl. cost of panel Board, voltmeter, ameter etc.</t>
  </si>
  <si>
    <t>Providing and placing on terrace (at all floor levels) poly ethlyne water storage tank ISI: 12701 marked with cover and suitable locking arrangement and making necessary holes for inlet, outlet and over flow pipes but with out fittings and the base support for tank</t>
  </si>
  <si>
    <t>25mm PVC pipe (10kg/sqcm)</t>
  </si>
  <si>
    <t>25mm nominal bore</t>
  </si>
  <si>
    <t>1no</t>
  </si>
  <si>
    <t>Providing and fixing water closet squatting pan (Indian type W.C. pan )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</si>
  <si>
    <t>Providing and fixing white vitreous china pedestal type water closet (European type W.C. pan)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</si>
  <si>
    <t>in ward toilets</t>
  </si>
  <si>
    <t>in pediatric ward</t>
  </si>
  <si>
    <t>pediatric ward &amp;wards</t>
  </si>
  <si>
    <t>new extension work</t>
  </si>
  <si>
    <t xml:space="preserve">toilet line </t>
  </si>
  <si>
    <t>Providing and laying in position cement concrete of specified grade excluding the cost of centering and shuttering1:3:6 (1 Cement : 3 coarse sand : 6 graded stone aggregate 20 mm nominal size).</t>
  </si>
  <si>
    <t>in ward toilet</t>
  </si>
  <si>
    <t xml:space="preserve">counters </t>
  </si>
  <si>
    <t>counters</t>
  </si>
  <si>
    <t>counter slab bottom</t>
  </si>
  <si>
    <t>pediatric ward toilet</t>
  </si>
  <si>
    <t>Providing and laying water proofing treatment in sunken portion of WCs, bathroom etc., by applying cement slurry mixed with water proofing cement compound consisting of applying :
(a) First layer of slurry of cement @ 0.488 kg/sqm mixed with water proofing cement compound @ 0.253 kg/sqm. This layer will be allowed to air cure for 4 hours
(b) Second layer of slurry of cement @ 0.242 kg/sqm mixed with water proofing cement compound @ 0.126 kg/sqm.
This layer will be allowed to air cure for 4 hours followed with water curing for 48 hours
The rate includes preparation of surface, treatment and sealing of all joints,corners, junctions of pipes and masonry with polymer mixed slurry.</t>
  </si>
  <si>
    <t>TOILT IN PEDI..WARDs</t>
  </si>
  <si>
    <t>Providing and fixing C.P brass long body bib cock of approved quality conforming to IS standards and weighing not less than 690 gms.
15 mm nominal bore                                         With long Handle</t>
  </si>
  <si>
    <t>Providing and fixing trap of self cleansing design with screwed down or hinged grating with or without vent arm complete, including cost of cutting and making good the walls and floors:
110mm inlet and 110mm outlet 
pvc</t>
  </si>
  <si>
    <t xml:space="preserve">kitchen and dining </t>
  </si>
  <si>
    <t xml:space="preserve">terrace plastering </t>
  </si>
  <si>
    <t>Extra for providing and mixing water proofing material in cement plaster work in proportion recommended by the manufacturers.</t>
  </si>
  <si>
    <t xml:space="preserve">  @   5.4 kg/ sqm</t>
  </si>
  <si>
    <t xml:space="preserve">16 bags </t>
  </si>
  <si>
    <t xml:space="preserve">scrub  </t>
  </si>
  <si>
    <t xml:space="preserve">door widening </t>
  </si>
  <si>
    <t>OT floor tiles</t>
  </si>
  <si>
    <t xml:space="preserve">Sterilization </t>
  </si>
  <si>
    <t>wall</t>
  </si>
  <si>
    <t xml:space="preserve">ot doors </t>
  </si>
  <si>
    <t>icu</t>
  </si>
  <si>
    <t xml:space="preserve">door closing </t>
  </si>
  <si>
    <t>conect pasage</t>
  </si>
  <si>
    <t>OT 3 PLATFORM</t>
  </si>
  <si>
    <t xml:space="preserve"> COUNTER-ICU</t>
  </si>
  <si>
    <t xml:space="preserve"> COUNTER-F P O WARD</t>
  </si>
  <si>
    <t xml:space="preserve"> COUNTER-M P OWARD</t>
  </si>
  <si>
    <t>VETILATOR CLOSING IN OT PASSAGE</t>
  </si>
  <si>
    <t>PASSAGE WALL IN STERAIL</t>
  </si>
  <si>
    <t>in ICU toilet</t>
  </si>
  <si>
    <t>OT 1,2</t>
  </si>
  <si>
    <t>OT-3</t>
  </si>
  <si>
    <t>AUTO CLAVE</t>
  </si>
  <si>
    <t>ICU BLOCK</t>
  </si>
  <si>
    <t>ICU TOILETS</t>
  </si>
  <si>
    <t>180*210</t>
  </si>
  <si>
    <t>WINDOWS 150*150</t>
  </si>
  <si>
    <t>IN ICU BLOCK</t>
  </si>
  <si>
    <t>INSIDE OF OT-1,2</t>
  </si>
  <si>
    <t>AUTO CLAVE ROOM</t>
  </si>
  <si>
    <t>INSIDE OF OT-3</t>
  </si>
  <si>
    <t>VENTLATO CLOSINGS</t>
  </si>
  <si>
    <t>DUCT INSIDE</t>
  </si>
  <si>
    <t>STERAIL STORE</t>
  </si>
  <si>
    <t>ABOVE LINTEL LEVEL OF HOLDING</t>
  </si>
  <si>
    <t xml:space="preserve"> LINTEL OF HOLDING</t>
  </si>
  <si>
    <t xml:space="preserve"> @ 1.516kg/m</t>
  </si>
  <si>
    <t xml:space="preserve"> @1.417kg/m</t>
  </si>
  <si>
    <t xml:space="preserve"> @ 1.497kg/m</t>
  </si>
  <si>
    <t xml:space="preserve"> @ 2.172kg/m</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</si>
  <si>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6.0 mm thickness</t>
  </si>
  <si>
    <t>5*2</t>
  </si>
  <si>
    <t>Finishing with Epoxy paint (two or more coats) at all locations prepared and applied as per manufacturer's specifications including appropriate priming coat, preparation of surface, etc. complete.On concrete work</t>
  </si>
  <si>
    <t>Applying one coat of water thinnable cement primer of approved brand and manufacture on wall surface :</t>
  </si>
  <si>
    <t>Providing and applying plaster of paris putty of 2 mm thickness over plastered surface to prepare the surface even and smooth complete</t>
  </si>
  <si>
    <t>Extra for plastering on circular work not exceeding 6 m in radius:In two coats</t>
  </si>
  <si>
    <t>3*8</t>
  </si>
  <si>
    <t xml:space="preserve">CURVING THE COLUMN SIDE </t>
  </si>
  <si>
    <t xml:space="preserve">PASSAGE </t>
  </si>
  <si>
    <t xml:space="preserve"> HOLDING</t>
  </si>
  <si>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</si>
  <si>
    <t>Partition Gypsum board</t>
  </si>
  <si>
    <t>ot 1,2</t>
  </si>
  <si>
    <t>ot 3</t>
  </si>
  <si>
    <t>autoclave</t>
  </si>
  <si>
    <t>holding</t>
  </si>
  <si>
    <t>main passage</t>
  </si>
  <si>
    <t>icu area</t>
  </si>
  <si>
    <t>neonatal icu</t>
  </si>
  <si>
    <t>ceiling area</t>
  </si>
  <si>
    <t>ICU BLOCK &amp; pediatric</t>
  </si>
  <si>
    <t xml:space="preserve">CURVING THE corner &amp; COLUMN SIDE </t>
  </si>
  <si>
    <t>casuality enry</t>
  </si>
  <si>
    <t>near pharmacy counter area</t>
  </si>
  <si>
    <t>near entrace area for counter</t>
  </si>
  <si>
    <t>near back side stair case</t>
  </si>
  <si>
    <t>from casuality area</t>
  </si>
  <si>
    <t>up to back side stair area</t>
  </si>
  <si>
    <t xml:space="preserve">  @  20 kg/m2</t>
  </si>
  <si>
    <t>yard</t>
  </si>
  <si>
    <t xml:space="preserve">Toilet </t>
  </si>
  <si>
    <t xml:space="preserve">Ele room </t>
  </si>
  <si>
    <t xml:space="preserve">Poarch foundationn </t>
  </si>
  <si>
    <t xml:space="preserve">toilet </t>
  </si>
  <si>
    <t xml:space="preserve">Poarch </t>
  </si>
  <si>
    <t xml:space="preserve">column </t>
  </si>
  <si>
    <t xml:space="preserve">Plinth beam </t>
  </si>
  <si>
    <t xml:space="preserve">Compound wall </t>
  </si>
  <si>
    <t>gate</t>
  </si>
  <si>
    <t>coulmn</t>
  </si>
  <si>
    <t>floor</t>
  </si>
  <si>
    <t xml:space="preserve">plinth beam </t>
  </si>
  <si>
    <t xml:space="preserve">foundation </t>
  </si>
  <si>
    <t xml:space="preserve">floor </t>
  </si>
  <si>
    <t xml:space="preserve">compound wall </t>
  </si>
  <si>
    <t xml:space="preserve">Dummy columns -- existing </t>
  </si>
  <si>
    <t xml:space="preserve">Column footing </t>
  </si>
  <si>
    <t xml:space="preserve">pedestals </t>
  </si>
  <si>
    <t>pedestal</t>
  </si>
  <si>
    <t>columns</t>
  </si>
  <si>
    <t xml:space="preserve">Gate post </t>
  </si>
  <si>
    <t>tie</t>
  </si>
  <si>
    <t>toillet</t>
  </si>
  <si>
    <t>foundation</t>
  </si>
  <si>
    <t>Basement</t>
  </si>
  <si>
    <t xml:space="preserve">for combound wall </t>
  </si>
  <si>
    <t>Gate</t>
  </si>
  <si>
    <t xml:space="preserve">     @    50 kg /  m3</t>
  </si>
  <si>
    <t>Providing and laying in position specified grade of reinforced cement concrete excluding the cost of centering, shuttering, finishing and reinforcement - All work up to plinth level                     RCC  1:2:4 (1 cement : 2 coarse sand : 4 graded stone aggregate 20 mm nominal size)</t>
  </si>
  <si>
    <t xml:space="preserve">ele room </t>
  </si>
  <si>
    <t xml:space="preserve">Deductions </t>
  </si>
  <si>
    <t xml:space="preserve">Ele room-  shutter </t>
  </si>
  <si>
    <t xml:space="preserve">window </t>
  </si>
  <si>
    <t xml:space="preserve">toilet  door </t>
  </si>
  <si>
    <t xml:space="preserve">Total  deductions </t>
  </si>
  <si>
    <t xml:space="preserve">After deductions </t>
  </si>
  <si>
    <t xml:space="preserve">lintels </t>
  </si>
  <si>
    <t>Providing and laying cement Concrte in retaining walls, return walls (any thickness) including attached pilasters, columns, piers, abutmets, pillars, posts, struts, buttresses,string or lacing courses, parapets, coping bed blocks, anchor blocks, plain window sills, fillets etc upto floor five level, excluding the cost of centring, shuttering and finishing 1:2:4 (1 cement: 2coarse sand : 4 graded stone aggregate 20 mm nominal size)</t>
  </si>
  <si>
    <t xml:space="preserve">Cable trench </t>
  </si>
  <si>
    <t xml:space="preserve">Ele room  window </t>
  </si>
  <si>
    <t xml:space="preserve">Toilet ventiletor </t>
  </si>
  <si>
    <t xml:space="preserve">After deduction </t>
  </si>
  <si>
    <t xml:space="preserve">Compound wall coping </t>
  </si>
  <si>
    <t xml:space="preserve">Coping </t>
  </si>
  <si>
    <t>gate - column</t>
  </si>
  <si>
    <t xml:space="preserve">dummy column </t>
  </si>
  <si>
    <t xml:space="preserve">cable trench </t>
  </si>
  <si>
    <t xml:space="preserve">quty from steel work </t>
  </si>
  <si>
    <t>Toilet</t>
  </si>
  <si>
    <t xml:space="preserve">Toilet door </t>
  </si>
  <si>
    <t>lift  entry wall clading</t>
  </si>
  <si>
    <t xml:space="preserve">side of paver block in yard </t>
  </si>
  <si>
    <t>cum</t>
  </si>
  <si>
    <r>
      <t xml:space="preserve">Constructing brick masonry </t>
    </r>
    <r>
      <rPr>
        <b/>
        <sz val="10"/>
        <rFont val="Cambria"/>
        <family val="1"/>
        <scheme val="major"/>
      </rPr>
      <t>manhole</t>
    </r>
    <r>
      <rPr>
        <sz val="10"/>
        <rFont val="Cambria"/>
        <family val="1"/>
        <scheme val="major"/>
      </rPr>
      <t xml:space="preserve">  in cement mortar 1:4 (1 cement: 4 coarse sand) RCC top slab with 1:2:4 mix (1 cement:2 coarse sand:4 graded stone aggregate 20mm nominal size), foundation concrete 1:4:8 mix (1 cement:4 coarse sand:8 graded stone aggregate 40mm nominal size) inside plastering 12mm thick with cement mortar 1:3 (1 cement: 3 fine sand) finished with floating coat of neat cement and making channels in cement concrete 1:2:4 (1 cement: 2 coarse sand : 4 graded stone aggregate 20mm nominal size) finished with a floating coat of neat cement complete as per standard design:
Inside size 90x80cm and 45cm deep including CI cover with frame (light duty) 455x610mm internal dimensions total weight of cover and frame to be not less than 38kg(weight of cover 23kg and weight of frame 15kg) with Class 75 F P S bricks.</t>
    </r>
  </si>
  <si>
    <t xml:space="preserve">Making soak pit 2.5 m diameter 3.0 meter deep with 45 x 45 cm dry brick honey comb shaft with bricks of class designation 75 and SW drain pipe 100 mm diameter, 1.8 m long complete as per standard design :- </t>
  </si>
  <si>
    <t>Constructing soak pit 1.20x1.20x1.20m filled with brickbats including S.W. drain pipe 100 mm diameter and 1.20 m long complete as per standard design.</t>
  </si>
  <si>
    <t>Providing and fixing 15cm wide &amp;45 cm overall semi circular plain GS sheet gutter with iron bracket 40x3 size washers including making nessassary connections with rain water pipe complete.                                                                                          0.63mm thick zink coating not less than 275kg/m2</t>
  </si>
  <si>
    <r>
      <t xml:space="preserve">Providing and jointing PVC 150mm PVC pipes of (pressure 6 kg/cm2) for drainage line including testing of joints etc complete. </t>
    </r>
    <r>
      <rPr>
        <b/>
        <sz val="8"/>
        <rFont val="Arial"/>
        <family val="2"/>
      </rPr>
      <t>For sewage connection &amp; Rain water collection &amp; disposal</t>
    </r>
    <r>
      <rPr>
        <sz val="8"/>
        <rFont val="Arial"/>
        <family val="2"/>
      </rPr>
      <t xml:space="preserve">
150mm diameter (Nominal)</t>
    </r>
  </si>
  <si>
    <t>Supplying and fixing C.I. cover without frame for manholes 455x610 mm rectangular C.I. cover (light duty) the weight of the cover to be not less than 23 kg.</t>
  </si>
  <si>
    <t>Construction of rain water collection chamber of size 45x45cm inside ,60cm depth,with 10cm thick floor slab of RCC 1:2:4, 23 cm thick Brick masonry side wall in 1:5 CM, Top cover of RCC 1:2:4 of 7cm thick, Plastering inside and outside with CM 1:4</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</si>
  <si>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strength conforming to IS: 4454 – part 1 and M.S. top cover of required thickness for rolling shutters:80x1.25 mm M.S. laths with 1.25 mm thick top cover</t>
  </si>
  <si>
    <t>Providing and fixing ball bearing for rolling shutters.</t>
  </si>
  <si>
    <t>Extra for providing grilled rolling shutters manufactured out of 8 mm dia. M.S. bar instead of laths as per design approved by Engineer-in-charge.(area of grill to be measured).</t>
  </si>
  <si>
    <t>Providing and fixing white vitreous china flat back half stall urinal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</si>
  <si>
    <t>Toilet block -</t>
  </si>
  <si>
    <t>for sullage disposal</t>
  </si>
  <si>
    <t>toilet block</t>
  </si>
  <si>
    <t>32mm nominal bore</t>
  </si>
  <si>
    <t>40mm nominal bore</t>
  </si>
  <si>
    <t xml:space="preserve">Providing and fixingpvc 10 kg bend of specified diamenter including cutting and finishing etc.complete 
 </t>
  </si>
  <si>
    <t>63mm PVC pipe (10kg/sqcm)</t>
  </si>
  <si>
    <t xml:space="preserve">Providing and fixingpvc 10 kg 90 degerr bend of specified diamenter including cutting and finishing etc.complete 
 </t>
  </si>
  <si>
    <t>110mm PVC pipe (10kg/sqcm)</t>
  </si>
  <si>
    <t xml:space="preserve">Providing and fixingpvc 10 kg PVC TEE  of specified diamenter including cutting and finishing etc.complete 
 </t>
  </si>
  <si>
    <t>150*150 + elec room</t>
  </si>
  <si>
    <t>14*3</t>
  </si>
  <si>
    <t xml:space="preserve">In yard work </t>
  </si>
  <si>
    <t>Yard work</t>
  </si>
  <si>
    <t xml:space="preserve">Yard work </t>
  </si>
  <si>
    <t xml:space="preserve">yard work </t>
  </si>
  <si>
    <t>Earth work in excavation by mechanical means (Hydraulic excavator)/ manual means over areas (exceeding 30cm in depth. 1.5m in width as well as 10 sqm on plan) including disposal of excavated earth, with all lead and lift as per the direction of engineer -in -charge</t>
  </si>
  <si>
    <t>rain water sump</t>
  </si>
  <si>
    <t>sump foundation</t>
  </si>
  <si>
    <t>sump wall</t>
  </si>
  <si>
    <t>sump bottomfloor</t>
  </si>
  <si>
    <t>sump top floor</t>
  </si>
  <si>
    <t>sump in side</t>
  </si>
  <si>
    <t>sump top and bot area</t>
  </si>
  <si>
    <t>head room tank slab</t>
  </si>
  <si>
    <t>tank column</t>
  </si>
  <si>
    <t>tank column walls</t>
  </si>
  <si>
    <t>head room tank beams</t>
  </si>
  <si>
    <t>inside of tank</t>
  </si>
  <si>
    <t>tank out side area</t>
  </si>
  <si>
    <t>tank bottom</t>
  </si>
  <si>
    <t>curb below pump room</t>
  </si>
  <si>
    <t>pump room above sump</t>
  </si>
  <si>
    <t>in side pump room</t>
  </si>
  <si>
    <t>pump room out side</t>
  </si>
  <si>
    <t>pump room slab</t>
  </si>
  <si>
    <t>for tank slab</t>
  </si>
  <si>
    <t>for tank wall</t>
  </si>
  <si>
    <t>22 bags</t>
  </si>
  <si>
    <t xml:space="preserve">yard work-lintels </t>
  </si>
  <si>
    <t>yard work</t>
  </si>
  <si>
    <t>kg</t>
  </si>
  <si>
    <t>nos</t>
  </si>
  <si>
    <t>rm</t>
  </si>
  <si>
    <t>front entrance door</t>
  </si>
  <si>
    <t>ground floor</t>
  </si>
  <si>
    <t>first floor</t>
  </si>
  <si>
    <t>first floor-kitchen</t>
  </si>
  <si>
    <t>second floor</t>
  </si>
  <si>
    <t>third floor</t>
  </si>
  <si>
    <t>first floor -kitchen</t>
  </si>
  <si>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10"/>
        <rFont val="Arial"/>
        <family val="2"/>
      </rPr>
      <t>Partition Gypsum board</t>
    </r>
  </si>
  <si>
    <t>BAGS</t>
  </si>
  <si>
    <t>Third floor</t>
  </si>
  <si>
    <r>
      <t>Providing and fixing water closet squatting pan (</t>
    </r>
    <r>
      <rPr>
        <b/>
        <sz val="11"/>
        <rFont val="Times New Roman"/>
        <family val="1"/>
      </rPr>
      <t xml:space="preserve">Indian type W.C. pan </t>
    </r>
    <r>
      <rPr>
        <sz val="11"/>
        <rFont val="Times New Roman"/>
        <family val="1"/>
      </rPr>
      <t>)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r>
  </si>
  <si>
    <r>
      <t xml:space="preserve">Providing and fixing white vitreous china pedestal type water closet </t>
    </r>
    <r>
      <rPr>
        <b/>
        <sz val="11"/>
        <rFont val="Times New Roman"/>
        <family val="1"/>
      </rPr>
      <t>(European type W.C. pan)</t>
    </r>
    <r>
      <rPr>
        <sz val="11"/>
        <rFont val="Times New Roman"/>
        <family val="1"/>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</si>
  <si>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Providing and fixing white vitreous china flat back half stall</t>
    </r>
    <r>
      <rPr>
        <b/>
        <sz val="10"/>
        <rFont val="Cambria"/>
        <family val="1"/>
        <scheme val="major"/>
      </rPr>
      <t xml:space="preserve"> urinal</t>
    </r>
    <r>
      <rPr>
        <sz val="10"/>
        <rFont val="Cambria"/>
        <family val="1"/>
        <scheme val="major"/>
      </rPr>
      <t xml:space="preserve">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r>
  </si>
  <si>
    <t>32mm PVC pipe (10kg/sqcm)</t>
  </si>
  <si>
    <t>litres</t>
  </si>
  <si>
    <t>SL No</t>
  </si>
  <si>
    <t xml:space="preserve">Description </t>
  </si>
  <si>
    <t>Quantity</t>
  </si>
  <si>
    <t>Rate
(Rs.)</t>
  </si>
  <si>
    <t>Unit</t>
  </si>
  <si>
    <t>Amount
(Rs.)</t>
  </si>
  <si>
    <t>Cum</t>
  </si>
  <si>
    <t>Sqm</t>
  </si>
  <si>
    <t>Extra providing and placing in position 2 nos.6mm dia MS bars at every third course of half brick masonry (with F P S Bricks)</t>
  </si>
  <si>
    <t>Kg</t>
  </si>
  <si>
    <t>Each</t>
  </si>
  <si>
    <t>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</si>
  <si>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4.0 mm thickness</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</si>
  <si>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5.5 mm thickness</t>
  </si>
  <si>
    <t>Providing and fixing 12 mm thick frameless toughened glass door shutter of approved brand and manufacture, including providing and fixing top &amp; bottom pivot &amp; spring type fixing arrangement and making necessary holes etc. for fixing required door fittings, all complete as per direction of Engineer-in-charge (Door handle, lock and stopper etc.to be paid separately).</t>
  </si>
  <si>
    <t>Providing and fixing aluminium tubular handle bar 32 mm outer dia, 3.0 mm thick &amp; 2100 mm long with SS screws etc .complete as per direction of Engineer-in-Charge.Powder coated minimum thickness 50 micron aluminium tubular handle bar.</t>
  </si>
  <si>
    <t>GROUND FLOOR</t>
  </si>
  <si>
    <t xml:space="preserve"> DETAILED ESTIMATE</t>
  </si>
  <si>
    <t>S.N</t>
  </si>
  <si>
    <t>Description</t>
  </si>
  <si>
    <t>Length</t>
  </si>
  <si>
    <t>Width</t>
  </si>
  <si>
    <t>Depth</t>
  </si>
  <si>
    <t xml:space="preserve">NO </t>
  </si>
  <si>
    <t>FIRST FLOOR</t>
  </si>
  <si>
    <t>FIRST FLOOR--KITCHEN</t>
  </si>
  <si>
    <t>SECOND FLOOR</t>
  </si>
  <si>
    <t>THIRD FLOOR</t>
  </si>
  <si>
    <t>YARD WORK</t>
  </si>
  <si>
    <t xml:space="preserve"> DETAILED ESTIMATE--TOTAL QUANTITY</t>
  </si>
  <si>
    <t xml:space="preserve">Providing and fixing on wall face unplasticised- Rigid PVC rain water pipes conforming to IS:13592 type A including jointing with seal ring conforming to IS:5382 leaving 10mm gap for thermal expansion
(i) Single socketed pipes – 110mm diameter OD
</t>
  </si>
  <si>
    <t>Providing  and fixing unplasticised-P.V.C pipes clips of approved design to unplasticised-P.V.C rain water pipes by  means of 50 x 50 x 50 mm hard wood  plugs, screwed with M.S  screws of required length including cutting brick work and fixing in cement mortar 1 : 4 (1 cement : 4 coarse sand) and making good the walls etc. complete
110mm</t>
  </si>
  <si>
    <t>Per bag of 50 kg cement used</t>
  </si>
  <si>
    <t>Providing and fixing G.I. chain link fabric fencing of required width in mesh size 25x25 mm made of G.I. wire of dia. 3mm including strengthening with 2mm dia. wire or nuts, bolts and washers as required complete as per the direction of Engineer-in-charge</t>
  </si>
  <si>
    <t>Providing M.S. foot rests including fixing in manholes with 20x20x10 cm cement concrete blocks 1:3:6 (1 cement : 3 coarse sand : 6 graded stone aggregate 20 mm nominal size) as per standard design: With 20x20 mm square bar</t>
  </si>
  <si>
    <t>1OOsqm</t>
  </si>
  <si>
    <t>For DP unit</t>
  </si>
  <si>
    <t>Providing and fixing  stainless steel scurb 1200x400x600mm with C.I brackets and stainless steel plug 40mm including painting of fittings and brackets ,cutting and making good the walls wherever required
a)Scub  with drain board</t>
  </si>
  <si>
    <t>CHAIN FENCEING-kerb</t>
  </si>
  <si>
    <t>CHAIN FENCEING-post</t>
  </si>
  <si>
    <t xml:space="preserve">Name of work : RENNOVATION OF GENERAL HOSPITAL AT KALPETTA IN WAYANAD DISTRICT </t>
  </si>
  <si>
    <t>Extra for every additional lift of 1.5 m or part thereof in excavation /banking excavated or stacked materials.All kinds of soil.</t>
  </si>
  <si>
    <t>Providing and laying damp proof coarse with cement concrete 1:2:4 (1 cement : 2 coarse sand: 4 graded stone aggregate 20mm nominal size) including and applying a coat of residual petroleum bitumen of penetration of penetration 80/100 of approved quality using 1.7 kg per square metre on damp proof coarse after cleaning the surface with brushes and finally with a piece of cloth lightly soaked in kerosene oil 50mm thick</t>
  </si>
  <si>
    <t>DEMOLISHING ANG DISMANTLING</t>
  </si>
  <si>
    <t>PLAIN CEMENT CONCRETE</t>
  </si>
  <si>
    <t>REINFORCED CEMENT CONCRETE</t>
  </si>
  <si>
    <t>Stone work with neatly dressed selected hard laterite stones of of good quality size 30X20X19 cm in foundation and plinth cement mortar 1:6 (1 cement : 6 course  sand) including extra for super structure above plinth level and upto floor V level</t>
  </si>
  <si>
    <t>BRICK WORK / LATERITE WORK</t>
  </si>
  <si>
    <t>CONSTRUCTION OF W&amp;C BLOCK FOR CHC EDAPPAL IN MALAPPURAM DISTRICT</t>
  </si>
  <si>
    <t>PVC DOOR WORKS</t>
  </si>
  <si>
    <t>STEEL WORK</t>
  </si>
  <si>
    <t xml:space="preserve"> FLOORING WORKS</t>
  </si>
  <si>
    <t>Providing corrugated G.S. sheet (powder coated) roofing including vertical/curved surface fixed with polymer coated J or L hooks, bolts and nuts 8 mm diameter with bitumen and G.I. limpet washers or with G.I. limpet washers filled with white lead and including a coat of approved steel primer and two coats of approved paint on overlapping of sheets complete (up to any pitch in horizontal/ vertical or curved surfaces) excluding the cost of purlins, rafters and trusses and including cutting to size and shape wherever required.                                             0.40 mm thick</t>
  </si>
  <si>
    <t>ALUMINIUM WORKS</t>
  </si>
  <si>
    <t>INTERNAL WATER SUPPLY &amp; SANITORY INSTALLATIONS</t>
  </si>
  <si>
    <t>75mm PVC pipe (10kg/sqcm)</t>
  </si>
  <si>
    <t>12mm cement plaster on rough side of single or half brick wall of mix 1:4 (1 cement : 4 fine sand)</t>
  </si>
  <si>
    <t>15 mm cement plaster on rough side of single or half brick wall of mix:1:4 (1 cement : 4 coarse sand)</t>
  </si>
  <si>
    <t>ROOFING WORKS</t>
  </si>
  <si>
    <t>Half Brick masonry  with FPS  bricks of class designation 75 in superstructure above plinth level upto floor V level in cement mortar 1:4 (1 cement: 4 coarse sand)</t>
  </si>
  <si>
    <t>FINISHING WORKS</t>
  </si>
  <si>
    <t xml:space="preserve"> DRAINAGE WORKS</t>
  </si>
  <si>
    <t>Providing and fixing homogeneous antistatic Polyvinyl chloride sheet roll from fused jointed in flooring and skirting in approved pattern on a smooth and damp proof base using rubber based adhesives of approved quality and manufacturer like Dunlop S-758, Fevicol SR 998, Pidilite or equivalent as per IS 3462,BS 2050 &amp; BS 3261  including rolling with light wooden roller weighing about 5 kg and having surface resistance in the range of 4x104Ω- 5x108 Ω all complete as directed by Engineer-in-charge, in approved colour and shade.- Pidilite Roffler anstistatic SL or equivalent. .2 mm Thick sheet</t>
  </si>
  <si>
    <t>Providing and applying self levelling material for  leveland smooth uneven internal sub-floors such as concrete,cement/sand screed, quarry iles, etc. prior to the installation of resilient flooring using ARDEX CL 11  as directed by the Engineer-in charge</t>
  </si>
  <si>
    <t>Providing and fixing 1st quality germ free &amp; joint free tiles  of minimum thickness 10 mm of (size 600x300mm) approvedd make like JOHNSON ,NITCO, ORIENT,KAJARIA, or equivalent make in all colours, shades except begundy, bottle green, black or any size as approved by Engineer - in - Charge in skirting, risers of steps and dados over 12 mm thick bed of Cement Mortar 1: 3 ( 1 Cement : 3 Coarse sand ) and jointing with grey cement slurry @ 3.3 kg per sqm including pointing in white cement mixed with pigment of matching shade complete.</t>
  </si>
  <si>
    <t xml:space="preserve">Providing and fixingpvc 10 kg TEE of specified diamenter including cutting and finishing etc.complete 
 </t>
  </si>
  <si>
    <t xml:space="preserve">Providing and fixingpvc 10 kg  bend of specified diamenter including cutting and finishing etc.complete 
 </t>
  </si>
  <si>
    <t xml:space="preserve">Providing and fixingpvc 10 kg PVC bend with access door  of specified diamenter including cutting and finishing etc.complete 
 </t>
  </si>
  <si>
    <t xml:space="preserve">Providing and jointing PVC110mm   PVC TEE of (pressure 4 kg/cm2) for drainage line including testing of joints etc complete. (Rain water Down pipe)
</t>
  </si>
  <si>
    <t xml:space="preserve"> EARTH WORK</t>
  </si>
  <si>
    <t>a</t>
  </si>
  <si>
    <t>b</t>
  </si>
  <si>
    <t>c</t>
  </si>
  <si>
    <t>d</t>
  </si>
  <si>
    <t>PART I  -  CIVIL WORKS</t>
  </si>
  <si>
    <t>RM</t>
  </si>
  <si>
    <t>Litres</t>
  </si>
  <si>
    <t>Providing &amp; Fixing of Armstrong Clip-in swing down plain finish metal ceiling System consisting of 600x600 mm clip in tiles of pre coated Aluminium in 0.7mm thickness  with bevel edge in white colour (RAL 9010) with Light Reflectance &gt; 86% and suitable for Green Building application, with Recycled content of 50%.  Installation: To comprise 3000mm long ‘C’ channels spaced at 1200mm centres securely fixed to the structural soffit by support clamp &amp; approved hangers. The last hanger at the end of each C channel should not be greater than 600mm from the adjacent wall. Use a C-channel connector for splicing two pieces of C-channels. 4000mm Dp-12 Main carriers (spring tee bars) shall be spaced at 600mm centres in a direction perpendicular to the C-channels and shall be secured at every intersection with C channel using a dp-12 hanger.  Use Dp-12 connector to splice two pieces of Dp-12 main carriers.Tiles should be clipped in between two Dp-12 carriers (spring tee bars) from below.</t>
  </si>
  <si>
    <t>Treatment of soil under floors using chemical emulsion @ one litre per hole, 300 mm apart including drilling 12 mm diameter holes and plugging with cement mortar 1:2 (1 cement : 2 coarse sand) to match the existing floor: With Chlorpyriphos/Lindane E.C. 20% with 1 % concentration</t>
  </si>
  <si>
    <t xml:space="preserve">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
For fixed portion
Powder coated aluminium (minimum thickness of powder coating 50 micron
</t>
  </si>
  <si>
    <t>Making soak pit 2.5 m diameter 3.0 meter deep with 45 x 45 cm dry brick honey comb shaft with bricks of class designation 75 and SW drain pipe 100 mm diameter, 1.8 m long complete as per standard design :- with commen burnt clay FPS bricks of class designation 75.</t>
  </si>
  <si>
    <t>Demolishing brick work manually/ by mechanical means including stacking of serviceable material and disposal of unserviceable material within 50 metres lead as per direction of Engineer-in-charge. In Cement Morter</t>
  </si>
  <si>
    <t>Providing and laying polished vitrified floor tiles of minimum size 600x600mm of thickness 10mm or nearest size of M/s. JOHNSON, KAJARIA, NITCO, SOMANY or equivalent in light colours and shades, with water absorption's less than 0.08% and conforming to IS:15622, laid on 20mm thick cement mortar 1:4 (1 cement : 4 coarse sand) including grouting  the joints with cement and matching pigments etc, complete as directed by the Engineer-in-charge. (Basic price not less than 865/m2)</t>
  </si>
  <si>
    <t>Providing and laying anti skid ceramic floor tiles of minimum 400x400 mm size for toilets (7.5mm thickness or nearest size) M/s. JOHNSON, KAJARIA, NITCO, SOMANY or equivalent of 1st quality conforming to IS: 15622 of approved make in all colours, shades, except white, ivory, grey, fume red brown laid on 20mm thick bed of cement mortar 1:4 (1 cement : 4 coarse sand) including pointing the joints with white cement and matching pigments etc complete. (Basic price not less than 367/m2)</t>
  </si>
  <si>
    <t>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 (Basic price not less than 400/m2)</t>
  </si>
  <si>
    <t>Providing and fixing 18mm thick gang saw cut mirror polished (premoulded and prepolished) machine cut for kitchen platforms, vanity counters, window sills, facias and similar locations of required size of approved shade, colour and texture laidover 20mm thick base cement mortar 1:4 (1 cement : 4 coarse sand) with joints treated with white cement, mixed with matching pigment, epoxy touch ups, including rubbing, curing moulding and polishing to edge to give high gloss finish etc. complete at all levels. Granite of any colour &amp; Shade. Area of slab over 0.50 sqm</t>
  </si>
  <si>
    <t>Providing edge moulding to 18mm thick marble stone counters, Vanities etc. including machine polishing to edge to give high gloss finish etc. complete as per design approved by Engineer-in-Charge. Granite work.</t>
  </si>
  <si>
    <t>Providing and fixing double action hydraulic floor spring of approved brand andmanufacture IS : 6315 marked, for doors including cost of cutting floors as required,embedding in floors and cover plates with brass pivot and single piece M.S. sheetouter box with slide plate etc. complete as per the direction of Engineer-in-chargse
With stainless steel cover plate minimum 1.25 mm thick</t>
  </si>
  <si>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9"/>
        <rFont val="Arial"/>
        <family val="2"/>
      </rPr>
      <t>Partition Gypsum board</t>
    </r>
  </si>
  <si>
    <r>
      <t xml:space="preserve">Providing and fixing white vitreous china pedestal type water closet </t>
    </r>
    <r>
      <rPr>
        <b/>
        <sz val="9"/>
        <rFont val="Arial"/>
        <family val="2"/>
      </rPr>
      <t>(European type W.C. pan)</t>
    </r>
    <r>
      <rPr>
        <sz val="9"/>
        <rFont val="Arial"/>
        <family val="2"/>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</si>
  <si>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 xml:space="preserve"> Providing and fixing</t>
    </r>
    <r>
      <rPr>
        <b/>
        <sz val="9"/>
        <rFont val="Arial"/>
        <family val="2"/>
      </rPr>
      <t xml:space="preserve"> wash basin</t>
    </r>
    <r>
      <rPr>
        <sz val="9"/>
        <rFont val="Arial"/>
        <family val="2"/>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</si>
  <si>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r>
      <t xml:space="preserve">Providing and fixing 600x450mm bevelled edge </t>
    </r>
    <r>
      <rPr>
        <b/>
        <sz val="9"/>
        <rFont val="Arial"/>
        <family val="2"/>
      </rPr>
      <t>mirror</t>
    </r>
    <r>
      <rPr>
        <sz val="9"/>
        <rFont val="Arial"/>
        <family val="2"/>
      </rPr>
      <t xml:space="preserve"> 5mm thick of superior glass(of approved quality) complete with 6mm thick hard board ground fixed to wooden cleats with C.P.brass screws and washers complete.</t>
    </r>
  </si>
  <si>
    <r>
      <t xml:space="preserve">Providing and fixing </t>
    </r>
    <r>
      <rPr>
        <b/>
        <sz val="9"/>
        <rFont val="Arial"/>
        <family val="2"/>
      </rPr>
      <t xml:space="preserve">CP brass long body bib cock </t>
    </r>
    <r>
      <rPr>
        <sz val="9"/>
        <rFont val="Arial"/>
        <family val="2"/>
      </rPr>
      <t>of approved quality confirming to IS standards weighing not less than 690gms 
15mm nominal bore</t>
    </r>
  </si>
  <si>
    <r>
      <t xml:space="preserve">Providing and fixing </t>
    </r>
    <r>
      <rPr>
        <b/>
        <sz val="9"/>
        <rFont val="Arial"/>
        <family val="2"/>
      </rPr>
      <t>gun metal gate valve</t>
    </r>
    <r>
      <rPr>
        <sz val="9"/>
        <rFont val="Arial"/>
        <family val="2"/>
      </rPr>
      <t xml:space="preserve"> with CI wheel of approved quality(screwed end) –
 </t>
    </r>
  </si>
  <si>
    <t xml:space="preserve">Earth work in excavation over areas (exceeding 30cm in depth. 1.5m in width as well as 10 sqm on plan) including disposal of excavated earth, lead upto 50m and lift upto 1.5m; disposed earth to be levelled and neatly dressed. All kinds of soil </t>
  </si>
  <si>
    <t xml:space="preserve">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 All kinds of soil.
</t>
  </si>
  <si>
    <t>Providing and fixing12mm thick prelaminated particle board flat pressed three layer or graded wood particle board conforming to IS12823 Grade 1 type II, in panelling fixed in aluminium doors, windows shutters and partition frames with C.P brass/ stainless steel screws etc. complete as per architectural drawings and directions of engineer in charge. Pre laminated particle board with decorative lamination on both sides</t>
  </si>
  <si>
    <t>Provinding and applying priming coat using ARDEX P51  as a bonding agent on absorbent cement/sand screeds prior to applying ARDEX sub-floor smoothing compoundsas directed by the Engineer-in charge</t>
  </si>
  <si>
    <t>Providing and jointing PVC110mm PVC pipes of (pressure 6 kg/cm2) for drainage line including testing of joints etc complete. (Sullage Down pipe) 110mm diameter (OD)</t>
  </si>
  <si>
    <t>Providing and jointing PVC 63mm PVC pipes of (pressure 6 kg/cm2) for drainage line including testing of joints etc complete. (Sullage Down pipe)63mm diameter (OD)</t>
  </si>
  <si>
    <t>Providing and jointing PVC 75mm PVC pipes of (pressure 6 kg/cm2) for drainage line including testing of joints etc complete. (Sullage Down pipe)75mm diameter (OD)</t>
  </si>
  <si>
    <t>Providing  and fixing unplasticised-P.V.C pipes clips of approved design to unplasticised-P.V.C rain water pipes by  means of 50 x 50 x 50 mm hard wood  plugs, screwed with M.S  screws of required length including cutting brick work and fixing in cement mortar 1 : 4 (1 cement : 4 coarse sand) and making good the walls etc. complete 110mm</t>
  </si>
  <si>
    <t>Providing and jointing PVC110mm PVC pipes of (pressure 4 kg/cm2) for drainage line including testing of joints etc complete. (Rain water Down pipe)110mm diameter (OD)</t>
  </si>
  <si>
    <t>Providing and jointing PVC110mm   PVC bend of (pressure 4 kg/cm2) for drainage line including testing of joints etc complete. (Rain water Down pipe) 110mm diameter (OD)</t>
  </si>
  <si>
    <t>Providing and fixing trap of self cleansing design with screwed down or hinged grating with or without vent arm complete, including cost of cutting and making good the walls and floors:110mm inlet and 110mm outlet 
pvc</t>
  </si>
  <si>
    <t>Providing  and fixing PTMT (an Engineering  thermo plastic ) grating of approved quality colour and make 150 mm nominal size square,100mm diameter of the inner hinged round grating. Rectangular type with circular round lid</t>
  </si>
  <si>
    <t>Providing and fixing C.P. brass shower rose with 15 to 20 mm inlet 100mm diameter</t>
  </si>
  <si>
    <t>Providing and fixing C.P brass stop cock (concealed) of standard design of approved make conforming to IS 8931. conforming to IS standards 15 mm nominal bore</t>
  </si>
  <si>
    <t>Providing and fixing C.P brass long body bib cock of approved quality conforming to IS standards and weighing not less than 690 gms.15 mm nominal bore.  With long Handle</t>
  </si>
  <si>
    <r>
      <t xml:space="preserve">Constructing brick masonry </t>
    </r>
    <r>
      <rPr>
        <b/>
        <sz val="9"/>
        <rFont val="Arial"/>
        <family val="2"/>
      </rPr>
      <t>manhole</t>
    </r>
    <r>
      <rPr>
        <sz val="9"/>
        <rFont val="Arial"/>
        <family val="2"/>
      </rPr>
      <t xml:space="preserve">  in cement mortar 1:4 (1 cement: 4 coarse sand) RCC top slab with 1:2:4 mix (1 cement:2 coarse sand:4 graded stone aggregate 20mm nominal size), foundation concrete 1:4:8 mix (1 cement:4 coarse sand:8 graded stone aggregate 40mm nominal size) inside plastering 12mm thick with cement mortar 1:3 (1 cement: 3 fine sand) finished with floating coat of neat cement and making channels in cement concrete 1:2:4 (1 cement: 2 coarse sand : 4 graded stone aggregate 20mm nominal size) finished with a floating coat of neat cement complete as per standard design: Inside size 90x80cm and 45cm deep including CI cover with frame (light duty) 455x610mm internal dimensions total weight of cover and frame to be not less than 38kg(weight of cover 23kg and weight of frame 15kg) with Class 75 F P S bricks.</t>
    </r>
  </si>
  <si>
    <r>
      <t xml:space="preserve">Providing and jointing PVC 150mm PVC pipes of (pressure 6 kg/cm2) for drainage line including testing of joints etc complete. </t>
    </r>
    <r>
      <rPr>
        <b/>
        <sz val="9"/>
        <rFont val="Arial"/>
        <family val="2"/>
      </rPr>
      <t>For sewage connection &amp; Rain water collection &amp; disposal.</t>
    </r>
    <r>
      <rPr>
        <sz val="9"/>
        <rFont val="Arial"/>
        <family val="2"/>
      </rPr>
      <t>150mm diameter (Nominal)</t>
    </r>
  </si>
  <si>
    <t>Providing nad fixing aluminium hanging floor door stopper ISImarked anodised (anodic coating not less than grade AC 10 as per IS : 1868) transparant or dyed to required colour and shade with necessary screws etc. complete.Single rubber stopper</t>
  </si>
  <si>
    <t>Reinforcement for RCC works including straightening, cutting, bending, placing in position and binding all complete.
Thermo - Mechanically treated bars (Using Vizag, Tata or SAIL)</t>
  </si>
  <si>
    <t>TOTAL (PART I -CIVIL WORKS)</t>
  </si>
</sst>
</file>

<file path=xl/styles.xml><?xml version="1.0" encoding="utf-8"?>
<styleSheet xmlns="http://schemas.openxmlformats.org/spreadsheetml/2006/main">
  <numFmts count="2">
    <numFmt numFmtId="43" formatCode="_(* #,##0.00_);_(* \(#,##0.00\);_(* &quot;-&quot;??_);_(@_)"/>
    <numFmt numFmtId="164" formatCode="0.0"/>
  </numFmts>
  <fonts count="36">
    <font>
      <sz val="11"/>
      <color theme="1"/>
      <name val="Calibri"/>
      <family val="2"/>
      <scheme val="minor"/>
    </font>
    <font>
      <sz val="10"/>
      <name val="Arial"/>
      <family val="2"/>
    </font>
    <font>
      <sz val="11"/>
      <name val="Times New Roman"/>
      <family val="1"/>
    </font>
    <font>
      <sz val="10"/>
      <name val="Times New Roman"/>
      <family val="1"/>
    </font>
    <font>
      <sz val="11"/>
      <color rgb="FF000000"/>
      <name val="Times New Roman"/>
      <family val="1"/>
    </font>
    <font>
      <sz val="10"/>
      <name val="Cambria"/>
      <family val="1"/>
      <scheme val="major"/>
    </font>
    <font>
      <sz val="10"/>
      <color rgb="FFFF0000"/>
      <name val="Cambria"/>
      <family val="1"/>
      <scheme val="major"/>
    </font>
    <font>
      <b/>
      <sz val="11"/>
      <color theme="1"/>
      <name val="Calibri"/>
      <family val="2"/>
      <scheme val="minor"/>
    </font>
    <font>
      <b/>
      <sz val="10"/>
      <name val="Cambria"/>
      <family val="1"/>
      <scheme val="major"/>
    </font>
    <font>
      <sz val="11"/>
      <name val="Calibri"/>
      <family val="2"/>
      <scheme val="minor"/>
    </font>
    <font>
      <b/>
      <sz val="11"/>
      <name val="Calibri"/>
      <family val="2"/>
      <scheme val="minor"/>
    </font>
    <font>
      <b/>
      <sz val="10"/>
      <color rgb="FFFF0000"/>
      <name val="Cambria"/>
      <family val="1"/>
      <scheme val="major"/>
    </font>
    <font>
      <b/>
      <sz val="11"/>
      <name val="Times New Roman"/>
      <family val="1"/>
    </font>
    <font>
      <b/>
      <sz val="10"/>
      <name val="Arial"/>
      <family val="2"/>
    </font>
    <font>
      <sz val="10"/>
      <color theme="1"/>
      <name val="Cambria"/>
      <family val="1"/>
      <scheme val="major"/>
    </font>
    <font>
      <sz val="10"/>
      <color indexed="8"/>
      <name val="Cambria"/>
      <family val="1"/>
      <scheme val="major"/>
    </font>
    <font>
      <b/>
      <sz val="11"/>
      <color rgb="FFFF0000"/>
      <name val="Calibri"/>
      <family val="2"/>
      <scheme val="minor"/>
    </font>
    <font>
      <b/>
      <sz val="12"/>
      <color theme="1"/>
      <name val="Calibri"/>
      <family val="2"/>
      <scheme val="minor"/>
    </font>
    <font>
      <sz val="8"/>
      <name val="Arial"/>
      <family val="2"/>
    </font>
    <font>
      <b/>
      <sz val="8"/>
      <name val="Arial"/>
      <family val="2"/>
    </font>
    <font>
      <b/>
      <i/>
      <sz val="11"/>
      <name val="Times New Roman"/>
      <family val="1"/>
    </font>
    <font>
      <sz val="8"/>
      <name val="Times New Roman"/>
      <family val="1"/>
    </font>
    <font>
      <b/>
      <sz val="12"/>
      <name val="Times New Roman"/>
      <family val="1"/>
    </font>
    <font>
      <b/>
      <sz val="12"/>
      <name val="Calibri"/>
      <family val="2"/>
      <scheme val="minor"/>
    </font>
    <font>
      <i/>
      <sz val="11"/>
      <name val="Calibri"/>
      <family val="2"/>
      <scheme val="minor"/>
    </font>
    <font>
      <sz val="11"/>
      <name val="Arial"/>
      <family val="2"/>
    </font>
    <font>
      <sz val="11"/>
      <name val="Cambria"/>
      <family val="1"/>
      <scheme val="major"/>
    </font>
    <font>
      <b/>
      <sz val="9"/>
      <name val="Arial"/>
      <family val="2"/>
    </font>
    <font>
      <sz val="9"/>
      <color indexed="8"/>
      <name val="Arial"/>
      <family val="2"/>
    </font>
    <font>
      <b/>
      <u/>
      <sz val="11"/>
      <name val="Arial"/>
      <family val="2"/>
    </font>
    <font>
      <sz val="10"/>
      <color indexed="8"/>
      <name val="Arial"/>
      <family val="2"/>
    </font>
    <font>
      <sz val="9"/>
      <name val="Arial"/>
      <family val="2"/>
    </font>
    <font>
      <sz val="11"/>
      <color indexed="8"/>
      <name val="Calibri"/>
      <family val="2"/>
    </font>
    <font>
      <sz val="10"/>
      <name val="Helv"/>
      <charset val="204"/>
    </font>
    <font>
      <b/>
      <u/>
      <sz val="9"/>
      <name val="Arial"/>
      <family val="2"/>
    </font>
    <font>
      <sz val="9"/>
      <name val="Cambria"/>
      <family val="1"/>
      <scheme val="maj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s>
  <cellStyleXfs count="3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32" fillId="0" borderId="0" applyFont="0" applyFill="0" applyBorder="0" applyAlignment="0" applyProtection="0"/>
    <xf numFmtId="43" fontId="32" fillId="0" borderId="0" applyFont="0" applyFill="0" applyBorder="0" applyAlignment="0" applyProtection="0"/>
    <xf numFmtId="0" fontId="30" fillId="0" borderId="0"/>
    <xf numFmtId="0" fontId="1" fillId="0" borderId="0"/>
    <xf numFmtId="0" fontId="1" fillId="0" borderId="0"/>
    <xf numFmtId="0" fontId="32" fillId="0" borderId="0"/>
    <xf numFmtId="0" fontId="32" fillId="0" borderId="0"/>
    <xf numFmtId="0" fontId="1" fillId="0" borderId="0"/>
    <xf numFmtId="0" fontId="1" fillId="0" borderId="0"/>
    <xf numFmtId="0" fontId="1" fillId="0" borderId="0"/>
    <xf numFmtId="0" fontId="33" fillId="0" borderId="0"/>
  </cellStyleXfs>
  <cellXfs count="192">
    <xf numFmtId="0" fontId="0" fillId="0" borderId="0" xfId="0"/>
    <xf numFmtId="2" fontId="2" fillId="0" borderId="1" xfId="1" applyNumberFormat="1" applyFont="1" applyFill="1" applyBorder="1" applyAlignment="1">
      <alignment horizontal="justify" vertical="top" wrapText="1"/>
    </xf>
    <xf numFmtId="2" fontId="2" fillId="2" borderId="1" xfId="1" applyNumberFormat="1" applyFont="1" applyFill="1" applyBorder="1" applyAlignment="1">
      <alignment horizontal="justify" vertical="top" wrapText="1"/>
    </xf>
    <xf numFmtId="2" fontId="2" fillId="0"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2" fontId="3" fillId="2" borderId="1" xfId="1" applyNumberFormat="1" applyFont="1" applyFill="1" applyBorder="1" applyAlignment="1">
      <alignment horizontal="justify" vertical="top" wrapText="1"/>
    </xf>
    <xf numFmtId="0" fontId="2" fillId="2" borderId="1" xfId="0" applyFont="1" applyFill="1" applyBorder="1" applyAlignment="1">
      <alignment horizontal="justify" vertical="top" wrapText="1"/>
    </xf>
    <xf numFmtId="2" fontId="5" fillId="0" borderId="1" xfId="1" applyNumberFormat="1" applyFont="1" applyFill="1" applyBorder="1" applyAlignment="1">
      <alignment horizontal="justify" vertical="top" wrapText="1"/>
    </xf>
    <xf numFmtId="2" fontId="5" fillId="0" borderId="1" xfId="1" applyNumberFormat="1" applyFont="1" applyFill="1" applyBorder="1" applyAlignment="1">
      <alignment vertical="top" wrapText="1"/>
    </xf>
    <xf numFmtId="2" fontId="6" fillId="0" borderId="1" xfId="1" applyNumberFormat="1" applyFont="1" applyFill="1" applyBorder="1" applyAlignment="1">
      <alignment horizontal="justify" vertical="top" wrapText="1"/>
    </xf>
    <xf numFmtId="0" fontId="4" fillId="2" borderId="1" xfId="0" applyFont="1" applyFill="1" applyBorder="1" applyAlignment="1">
      <alignment horizontal="justify" vertical="top" wrapText="1"/>
    </xf>
    <xf numFmtId="2" fontId="8" fillId="0" borderId="1" xfId="0" applyNumberFormat="1" applyFont="1" applyFill="1" applyBorder="1" applyAlignment="1">
      <alignment horizontal="left" vertical="center" wrapText="1"/>
    </xf>
    <xf numFmtId="0" fontId="9" fillId="0" borderId="1" xfId="0" applyFont="1" applyBorder="1"/>
    <xf numFmtId="0" fontId="5" fillId="0" borderId="1" xfId="0" applyFont="1" applyBorder="1" applyAlignment="1">
      <alignment horizontal="left" wrapText="1"/>
    </xf>
    <xf numFmtId="0" fontId="5" fillId="0" borderId="1" xfId="0" applyFont="1" applyBorder="1"/>
    <xf numFmtId="2" fontId="5" fillId="0" borderId="1" xfId="0" applyNumberFormat="1" applyFont="1" applyBorder="1"/>
    <xf numFmtId="2" fontId="5" fillId="0" borderId="1" xfId="0" applyNumberFormat="1" applyFont="1" applyFill="1" applyBorder="1" applyAlignment="1">
      <alignment horizontal="left" vertical="center" wrapText="1"/>
    </xf>
    <xf numFmtId="0" fontId="0" fillId="0" borderId="1" xfId="0" applyBorder="1"/>
    <xf numFmtId="0" fontId="10" fillId="0" borderId="1" xfId="0" applyFont="1" applyBorder="1"/>
    <xf numFmtId="2" fontId="11" fillId="0" borderId="1" xfId="1" applyNumberFormat="1" applyFont="1" applyFill="1" applyBorder="1" applyAlignment="1">
      <alignment horizontal="justify" vertical="top" wrapText="1"/>
    </xf>
    <xf numFmtId="0" fontId="1" fillId="0" borderId="1" xfId="0" applyFont="1" applyFill="1" applyBorder="1" applyAlignment="1">
      <alignment horizontal="left" vertical="top" wrapText="1"/>
    </xf>
    <xf numFmtId="2" fontId="5" fillId="0" borderId="1" xfId="1" applyNumberFormat="1" applyFont="1" applyBorder="1" applyAlignment="1">
      <alignment vertical="top" wrapText="1"/>
    </xf>
    <xf numFmtId="2" fontId="7" fillId="0" borderId="1" xfId="0" applyNumberFormat="1" applyFont="1" applyBorder="1"/>
    <xf numFmtId="0" fontId="0" fillId="0" borderId="0" xfId="0" applyBorder="1"/>
    <xf numFmtId="2" fontId="0" fillId="0" borderId="1" xfId="0" applyNumberFormat="1" applyBorder="1"/>
    <xf numFmtId="2" fontId="0" fillId="0" borderId="1" xfId="0" applyNumberFormat="1" applyFont="1" applyBorder="1"/>
    <xf numFmtId="0" fontId="7" fillId="0" borderId="0" xfId="0" applyFont="1"/>
    <xf numFmtId="2" fontId="2" fillId="2" borderId="1" xfId="1" applyNumberFormat="1" applyFont="1" applyFill="1" applyBorder="1" applyAlignment="1">
      <alignment horizontal="justify" vertical="top"/>
    </xf>
    <xf numFmtId="2" fontId="0" fillId="0" borderId="0" xfId="0" applyNumberFormat="1" applyBorder="1"/>
    <xf numFmtId="2" fontId="8" fillId="0" borderId="1" xfId="1" applyNumberFormat="1" applyFont="1" applyFill="1" applyBorder="1" applyAlignment="1">
      <alignment horizontal="justify" vertical="top" wrapText="1"/>
    </xf>
    <xf numFmtId="0" fontId="7" fillId="0" borderId="1" xfId="0" applyFont="1" applyBorder="1"/>
    <xf numFmtId="0" fontId="14" fillId="0" borderId="1" xfId="0" applyFont="1" applyBorder="1"/>
    <xf numFmtId="2" fontId="14" fillId="0" borderId="1" xfId="0" applyNumberFormat="1" applyFont="1" applyBorder="1"/>
    <xf numFmtId="0" fontId="15" fillId="0" borderId="1" xfId="0" applyFont="1" applyBorder="1"/>
    <xf numFmtId="2" fontId="15" fillId="0" borderId="1" xfId="0" applyNumberFormat="1" applyFont="1" applyBorder="1"/>
    <xf numFmtId="2" fontId="5" fillId="2" borderId="1" xfId="0" applyNumberFormat="1" applyFont="1" applyFill="1" applyBorder="1" applyAlignment="1">
      <alignment horizontal="left"/>
    </xf>
    <xf numFmtId="2" fontId="15" fillId="0" borderId="1" xfId="0" applyNumberFormat="1" applyFont="1" applyFill="1" applyBorder="1" applyAlignment="1">
      <alignment horizontal="left"/>
    </xf>
    <xf numFmtId="2" fontId="5" fillId="0" borderId="1" xfId="1" applyNumberFormat="1" applyFont="1" applyBorder="1" applyAlignment="1">
      <alignment horizontal="left" vertical="center" wrapText="1"/>
    </xf>
    <xf numFmtId="2" fontId="5" fillId="0" borderId="1" xfId="1" applyNumberFormat="1" applyFont="1" applyBorder="1" applyAlignment="1">
      <alignment horizontal="center" vertical="center" wrapText="1"/>
    </xf>
    <xf numFmtId="1" fontId="5" fillId="0" borderId="1" xfId="1" applyNumberFormat="1" applyFont="1" applyBorder="1" applyAlignment="1">
      <alignment horizontal="center" vertical="center" wrapText="1"/>
    </xf>
    <xf numFmtId="2" fontId="5" fillId="0" borderId="1" xfId="0" applyNumberFormat="1" applyFont="1" applyBorder="1" applyAlignment="1">
      <alignment horizontal="left" vertical="top"/>
    </xf>
    <xf numFmtId="1" fontId="5" fillId="0" borderId="1" xfId="0" applyNumberFormat="1" applyFont="1" applyBorder="1"/>
    <xf numFmtId="2" fontId="5" fillId="0" borderId="1" xfId="1" applyNumberFormat="1" applyFont="1" applyBorder="1" applyAlignment="1">
      <alignment horizontal="right" vertical="center" wrapText="1"/>
    </xf>
    <xf numFmtId="2" fontId="8" fillId="0" borderId="1" xfId="1" applyNumberFormat="1" applyFont="1" applyBorder="1" applyAlignment="1">
      <alignment horizontal="right" vertical="center" wrapText="1"/>
    </xf>
    <xf numFmtId="2" fontId="8" fillId="0" borderId="1" xfId="0" applyNumberFormat="1" applyFont="1" applyBorder="1" applyAlignment="1">
      <alignment horizontal="right"/>
    </xf>
    <xf numFmtId="2" fontId="5" fillId="0" borderId="2" xfId="1" applyNumberFormat="1" applyFont="1" applyBorder="1" applyAlignment="1">
      <alignment horizontal="center" vertical="center" wrapText="1"/>
    </xf>
    <xf numFmtId="0" fontId="0" fillId="0" borderId="1" xfId="0" applyBorder="1" applyAlignment="1">
      <alignment wrapText="1"/>
    </xf>
    <xf numFmtId="0" fontId="7" fillId="0" borderId="1" xfId="0" applyFont="1" applyBorder="1" applyAlignment="1">
      <alignment horizontal="right"/>
    </xf>
    <xf numFmtId="2" fontId="0" fillId="0" borderId="1" xfId="0" applyNumberFormat="1" applyBorder="1" applyAlignment="1">
      <alignment horizontal="right"/>
    </xf>
    <xf numFmtId="0" fontId="0" fillId="0" borderId="1" xfId="0" applyFont="1" applyBorder="1"/>
    <xf numFmtId="2" fontId="8" fillId="0" borderId="1" xfId="0" applyNumberFormat="1" applyFont="1" applyBorder="1"/>
    <xf numFmtId="0" fontId="0" fillId="0" borderId="1" xfId="0" applyBorder="1" applyAlignment="1">
      <alignment horizontal="right"/>
    </xf>
    <xf numFmtId="2" fontId="2"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top"/>
    </xf>
    <xf numFmtId="1" fontId="7" fillId="0" borderId="1" xfId="0" applyNumberFormat="1" applyFont="1" applyBorder="1"/>
    <xf numFmtId="2" fontId="3" fillId="0" borderId="1" xfId="0" applyNumberFormat="1" applyFont="1" applyFill="1" applyBorder="1" applyAlignment="1">
      <alignment horizontal="left" vertical="center" wrapText="1"/>
    </xf>
    <xf numFmtId="0" fontId="16" fillId="0" borderId="1" xfId="0" applyFont="1" applyBorder="1"/>
    <xf numFmtId="0" fontId="8" fillId="0" borderId="1" xfId="0" applyFont="1" applyBorder="1"/>
    <xf numFmtId="2" fontId="11" fillId="0" borderId="1" xfId="0" applyNumberFormat="1" applyFont="1" applyFill="1" applyBorder="1" applyAlignment="1">
      <alignment horizontal="left" vertical="center" wrapText="1"/>
    </xf>
    <xf numFmtId="2" fontId="15" fillId="0" borderId="1" xfId="0" applyNumberFormat="1" applyFont="1" applyFill="1" applyBorder="1" applyAlignment="1">
      <alignment horizontal="right"/>
    </xf>
    <xf numFmtId="2" fontId="8" fillId="0" borderId="1" xfId="1" applyNumberFormat="1" applyFont="1" applyFill="1" applyBorder="1" applyAlignment="1">
      <alignment vertical="top" wrapText="1"/>
    </xf>
    <xf numFmtId="0" fontId="0" fillId="2" borderId="0" xfId="0" applyFill="1"/>
    <xf numFmtId="2" fontId="5" fillId="2" borderId="1" xfId="0" applyNumberFormat="1" applyFont="1" applyFill="1" applyBorder="1" applyAlignment="1">
      <alignment horizontal="right"/>
    </xf>
    <xf numFmtId="2" fontId="12" fillId="0" borderId="1" xfId="1" applyNumberFormat="1" applyFont="1" applyFill="1" applyBorder="1" applyAlignment="1">
      <alignment horizontal="justify" vertical="top" wrapText="1"/>
    </xf>
    <xf numFmtId="2" fontId="7" fillId="0" borderId="1" xfId="0" applyNumberFormat="1" applyFont="1" applyBorder="1" applyAlignment="1">
      <alignment horizontal="right"/>
    </xf>
    <xf numFmtId="2" fontId="5" fillId="0" borderId="0" xfId="1" applyNumberFormat="1" applyFont="1" applyFill="1" applyBorder="1" applyAlignment="1">
      <alignment vertical="top" wrapText="1"/>
    </xf>
    <xf numFmtId="2" fontId="9" fillId="0" borderId="1" xfId="0" applyNumberFormat="1" applyFont="1" applyFill="1" applyBorder="1"/>
    <xf numFmtId="2" fontId="3" fillId="0" borderId="1" xfId="0" applyNumberFormat="1" applyFont="1" applyFill="1" applyBorder="1" applyAlignment="1">
      <alignment horizontal="justify" vertical="top" wrapText="1"/>
    </xf>
    <xf numFmtId="2" fontId="3" fillId="0" borderId="0" xfId="0" applyNumberFormat="1" applyFont="1" applyFill="1" applyBorder="1" applyAlignment="1">
      <alignment horizontal="justify" vertical="top" wrapText="1"/>
    </xf>
    <xf numFmtId="0" fontId="13" fillId="0" borderId="1" xfId="0" applyFont="1" applyFill="1" applyBorder="1" applyAlignment="1">
      <alignment horizontal="left" vertical="center" wrapText="1"/>
    </xf>
    <xf numFmtId="0" fontId="0" fillId="0" borderId="1" xfId="0" applyBorder="1" applyAlignment="1">
      <alignment horizontal="center"/>
    </xf>
    <xf numFmtId="2" fontId="7" fillId="0" borderId="1" xfId="0" applyNumberFormat="1" applyFont="1" applyBorder="1" applyAlignment="1">
      <alignment horizontal="center"/>
    </xf>
    <xf numFmtId="2" fontId="0" fillId="0" borderId="1" xfId="0" applyNumberFormat="1" applyBorder="1" applyAlignment="1">
      <alignment horizontal="center"/>
    </xf>
    <xf numFmtId="2" fontId="12" fillId="2" borderId="1" xfId="1" applyNumberFormat="1" applyFont="1" applyFill="1" applyBorder="1" applyAlignment="1">
      <alignment horizontal="center" vertical="top" wrapText="1"/>
    </xf>
    <xf numFmtId="0" fontId="9" fillId="0" borderId="1" xfId="0" applyFont="1" applyFill="1" applyBorder="1"/>
    <xf numFmtId="0" fontId="10" fillId="0" borderId="1" xfId="0" applyFont="1" applyFill="1" applyBorder="1"/>
    <xf numFmtId="0" fontId="0" fillId="0" borderId="1" xfId="0" applyFill="1" applyBorder="1"/>
    <xf numFmtId="2" fontId="12" fillId="0" borderId="1" xfId="0" applyNumberFormat="1" applyFont="1" applyFill="1" applyBorder="1" applyAlignment="1">
      <alignment horizontal="justify" vertical="top" wrapText="1"/>
    </xf>
    <xf numFmtId="2" fontId="17" fillId="0" borderId="1" xfId="0" applyNumberFormat="1" applyFont="1" applyBorder="1"/>
    <xf numFmtId="164" fontId="0" fillId="0" borderId="0" xfId="0" applyNumberFormat="1"/>
    <xf numFmtId="2" fontId="0" fillId="0" borderId="0" xfId="0" applyNumberFormat="1"/>
    <xf numFmtId="2" fontId="18" fillId="0" borderId="1" xfId="1" applyNumberFormat="1" applyFont="1" applyFill="1" applyBorder="1" applyAlignment="1">
      <alignment vertical="top" wrapText="1"/>
    </xf>
    <xf numFmtId="2" fontId="18" fillId="0" borderId="1" xfId="0" applyNumberFormat="1" applyFont="1" applyFill="1" applyBorder="1" applyAlignment="1">
      <alignment horizontal="left" vertical="top" wrapText="1"/>
    </xf>
    <xf numFmtId="2" fontId="5" fillId="0" borderId="0" xfId="1" applyNumberFormat="1" applyFont="1" applyFill="1" applyBorder="1" applyAlignment="1">
      <alignment horizontal="justify" vertical="top" wrapText="1"/>
    </xf>
    <xf numFmtId="0" fontId="8" fillId="0" borderId="1" xfId="0" applyFont="1" applyFill="1" applyBorder="1" applyAlignment="1">
      <alignment vertical="top"/>
    </xf>
    <xf numFmtId="2" fontId="5"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right" vertical="center"/>
    </xf>
    <xf numFmtId="2" fontId="5" fillId="0" borderId="1" xfId="0" applyNumberFormat="1" applyFont="1" applyFill="1" applyBorder="1" applyAlignment="1">
      <alignment horizontal="right" vertical="center"/>
    </xf>
    <xf numFmtId="2" fontId="8" fillId="0" borderId="1" xfId="0" applyNumberFormat="1" applyFont="1" applyFill="1" applyBorder="1" applyAlignment="1">
      <alignment horizontal="right" vertical="center"/>
    </xf>
    <xf numFmtId="0" fontId="5" fillId="0" borderId="1" xfId="0" applyFont="1" applyFill="1" applyBorder="1"/>
    <xf numFmtId="2" fontId="5" fillId="0" borderId="1" xfId="0" applyNumberFormat="1" applyFont="1" applyFill="1" applyBorder="1" applyAlignment="1">
      <alignment horizontal="left" vertical="top"/>
    </xf>
    <xf numFmtId="2" fontId="18" fillId="0" borderId="1" xfId="1" applyNumberFormat="1" applyFont="1" applyFill="1" applyBorder="1" applyAlignment="1">
      <alignment horizontal="center" vertical="center" wrapText="1"/>
    </xf>
    <xf numFmtId="2" fontId="12" fillId="0" borderId="1" xfId="1" applyNumberFormat="1" applyFont="1" applyFill="1" applyBorder="1" applyAlignment="1">
      <alignment horizontal="right" vertical="top" wrapText="1"/>
    </xf>
    <xf numFmtId="2" fontId="5" fillId="0" borderId="2" xfId="0" applyNumberFormat="1" applyFont="1" applyFill="1" applyBorder="1" applyAlignment="1">
      <alignment horizontal="right" vertical="center"/>
    </xf>
    <xf numFmtId="2" fontId="5" fillId="0" borderId="0" xfId="0" applyNumberFormat="1" applyFont="1" applyFill="1" applyBorder="1" applyAlignment="1">
      <alignment horizontal="right" vertical="center"/>
    </xf>
    <xf numFmtId="0" fontId="7" fillId="2" borderId="1" xfId="0" applyFont="1" applyFill="1" applyBorder="1"/>
    <xf numFmtId="2" fontId="12" fillId="2" borderId="1" xfId="1" applyNumberFormat="1" applyFont="1" applyFill="1" applyBorder="1" applyAlignment="1">
      <alignment horizontal="justify" vertical="top" wrapText="1"/>
    </xf>
    <xf numFmtId="2" fontId="7" fillId="2" borderId="1" xfId="0" applyNumberFormat="1" applyFont="1" applyFill="1" applyBorder="1"/>
    <xf numFmtId="0" fontId="0" fillId="2" borderId="1" xfId="0" applyFill="1" applyBorder="1"/>
    <xf numFmtId="2" fontId="0" fillId="2" borderId="1" xfId="0" applyNumberFormat="1" applyFill="1" applyBorder="1"/>
    <xf numFmtId="0" fontId="12" fillId="2" borderId="1" xfId="0" applyFont="1" applyFill="1" applyBorder="1" applyAlignment="1">
      <alignment horizontal="justify" vertical="top" wrapText="1"/>
    </xf>
    <xf numFmtId="2" fontId="5" fillId="2" borderId="1" xfId="1" applyNumberFormat="1" applyFont="1" applyFill="1" applyBorder="1" applyAlignment="1">
      <alignment horizontal="justify" vertical="top" wrapText="1"/>
    </xf>
    <xf numFmtId="2" fontId="20" fillId="2" borderId="1" xfId="1" applyNumberFormat="1" applyFont="1" applyFill="1" applyBorder="1" applyAlignment="1">
      <alignment horizontal="justify" vertical="top" wrapText="1"/>
    </xf>
    <xf numFmtId="2" fontId="19" fillId="0" borderId="1" xfId="1" applyNumberFormat="1" applyFont="1" applyFill="1" applyBorder="1" applyAlignment="1">
      <alignment vertical="top" wrapText="1"/>
    </xf>
    <xf numFmtId="2" fontId="8" fillId="0" borderId="1" xfId="0" applyNumberFormat="1" applyFont="1" applyFill="1" applyBorder="1" applyAlignment="1">
      <alignment horizontal="left" vertical="top" wrapText="1"/>
    </xf>
    <xf numFmtId="2" fontId="8" fillId="0" borderId="1" xfId="0" applyNumberFormat="1" applyFont="1" applyFill="1" applyBorder="1" applyAlignment="1">
      <alignment horizontal="left" vertical="top"/>
    </xf>
    <xf numFmtId="2" fontId="2" fillId="2" borderId="0" xfId="1" applyNumberFormat="1" applyFont="1" applyFill="1" applyBorder="1" applyAlignment="1">
      <alignment horizontal="justify" vertical="top" wrapText="1"/>
    </xf>
    <xf numFmtId="2" fontId="18" fillId="0" borderId="0" xfId="1" applyNumberFormat="1" applyFont="1" applyFill="1" applyBorder="1" applyAlignment="1">
      <alignment vertical="top" wrapText="1"/>
    </xf>
    <xf numFmtId="2" fontId="18" fillId="0" borderId="0" xfId="0" applyNumberFormat="1" applyFont="1" applyFill="1" applyBorder="1" applyAlignment="1">
      <alignment horizontal="left" vertical="top" wrapText="1"/>
    </xf>
    <xf numFmtId="0" fontId="19" fillId="0" borderId="1" xfId="0" applyFont="1" applyBorder="1" applyAlignment="1">
      <alignment horizontal="center" vertical="center"/>
    </xf>
    <xf numFmtId="0" fontId="19" fillId="0" borderId="5" xfId="0" applyFont="1" applyFill="1" applyBorder="1" applyAlignment="1">
      <alignment horizontal="center" vertical="center"/>
    </xf>
    <xf numFmtId="2" fontId="21" fillId="2" borderId="1" xfId="1" applyNumberFormat="1" applyFont="1" applyFill="1" applyBorder="1" applyAlignment="1">
      <alignment horizontal="justify" vertical="top" wrapText="1"/>
    </xf>
    <xf numFmtId="0" fontId="9" fillId="0" borderId="0" xfId="0" applyFont="1"/>
    <xf numFmtId="2" fontId="12" fillId="2" borderId="1" xfId="1" applyNumberFormat="1" applyFont="1" applyFill="1" applyBorder="1" applyAlignment="1">
      <alignment horizontal="left" vertical="top" wrapText="1"/>
    </xf>
    <xf numFmtId="2" fontId="9" fillId="0" borderId="1" xfId="0" applyNumberFormat="1" applyFont="1" applyBorder="1"/>
    <xf numFmtId="0" fontId="9" fillId="0" borderId="1" xfId="0" applyFont="1" applyBorder="1" applyAlignment="1">
      <alignment wrapText="1"/>
    </xf>
    <xf numFmtId="0" fontId="10" fillId="2" borderId="1" xfId="0" applyFont="1" applyFill="1" applyBorder="1"/>
    <xf numFmtId="2" fontId="10" fillId="2" borderId="1" xfId="0" applyNumberFormat="1" applyFont="1" applyFill="1" applyBorder="1"/>
    <xf numFmtId="2" fontId="10" fillId="0" borderId="1" xfId="0" applyNumberFormat="1" applyFont="1" applyBorder="1"/>
    <xf numFmtId="0" fontId="9" fillId="2" borderId="1" xfId="0" applyFont="1" applyFill="1" applyBorder="1"/>
    <xf numFmtId="0" fontId="9" fillId="2" borderId="0" xfId="0" applyFont="1" applyFill="1"/>
    <xf numFmtId="2" fontId="9" fillId="2" borderId="1" xfId="0" applyNumberFormat="1" applyFont="1" applyFill="1" applyBorder="1"/>
    <xf numFmtId="2" fontId="9" fillId="0" borderId="0" xfId="0" applyNumberFormat="1" applyFont="1"/>
    <xf numFmtId="2" fontId="22" fillId="2" borderId="1" xfId="0" applyNumberFormat="1" applyFont="1" applyFill="1" applyBorder="1"/>
    <xf numFmtId="2" fontId="23" fillId="0" borderId="1" xfId="0" applyNumberFormat="1" applyFont="1" applyBorder="1"/>
    <xf numFmtId="2" fontId="10" fillId="0" borderId="1" xfId="0" applyNumberFormat="1" applyFont="1" applyBorder="1" applyAlignment="1">
      <alignment horizontal="center"/>
    </xf>
    <xf numFmtId="2" fontId="24" fillId="0" borderId="1" xfId="0" applyNumberFormat="1" applyFont="1" applyBorder="1"/>
    <xf numFmtId="0" fontId="24" fillId="0" borderId="1" xfId="0" applyFont="1" applyBorder="1"/>
    <xf numFmtId="0" fontId="24" fillId="0" borderId="0" xfId="0" applyFont="1"/>
    <xf numFmtId="0" fontId="23" fillId="0" borderId="1" xfId="0" applyFont="1" applyBorder="1"/>
    <xf numFmtId="2" fontId="12" fillId="3" borderId="1" xfId="1" applyNumberFormat="1" applyFont="1" applyFill="1" applyBorder="1" applyAlignment="1">
      <alignment horizontal="justify" vertical="top" wrapText="1"/>
    </xf>
    <xf numFmtId="0" fontId="9" fillId="0" borderId="3" xfId="0" applyFont="1" applyBorder="1"/>
    <xf numFmtId="2" fontId="5" fillId="2" borderId="1" xfId="0" applyNumberFormat="1" applyFont="1" applyFill="1" applyBorder="1" applyAlignment="1">
      <alignment horizontal="left" vertical="top" wrapText="1"/>
    </xf>
    <xf numFmtId="2" fontId="18" fillId="2" borderId="1" xfId="0" applyNumberFormat="1" applyFont="1" applyFill="1" applyBorder="1" applyAlignment="1">
      <alignment horizontal="left" vertical="top" wrapText="1"/>
    </xf>
    <xf numFmtId="1" fontId="18" fillId="2" borderId="1" xfId="0" applyNumberFormat="1" applyFont="1" applyFill="1" applyBorder="1" applyAlignment="1">
      <alignment horizontal="right" vertical="center"/>
    </xf>
    <xf numFmtId="2" fontId="18" fillId="2" borderId="1" xfId="0" applyNumberFormat="1" applyFont="1" applyFill="1" applyBorder="1" applyAlignment="1">
      <alignment horizontal="right" vertical="center"/>
    </xf>
    <xf numFmtId="2" fontId="19" fillId="2" borderId="1" xfId="0" applyNumberFormat="1" applyFont="1" applyFill="1" applyBorder="1" applyAlignment="1">
      <alignment horizontal="right" vertical="center"/>
    </xf>
    <xf numFmtId="2" fontId="25" fillId="2" borderId="1" xfId="0" applyNumberFormat="1" applyFont="1" applyFill="1" applyBorder="1" applyAlignment="1">
      <alignment horizontal="left" vertical="top" wrapText="1"/>
    </xf>
    <xf numFmtId="2" fontId="26" fillId="2" borderId="1" xfId="0" applyNumberFormat="1" applyFont="1" applyFill="1" applyBorder="1" applyAlignment="1">
      <alignment horizontal="left" vertical="top" wrapText="1"/>
    </xf>
    <xf numFmtId="0" fontId="19" fillId="0" borderId="1" xfId="0" applyFont="1" applyFill="1" applyBorder="1" applyAlignment="1">
      <alignment horizontal="center" vertical="center"/>
    </xf>
    <xf numFmtId="2" fontId="18" fillId="0" borderId="0" xfId="0" applyNumberFormat="1" applyFont="1" applyBorder="1"/>
    <xf numFmtId="0" fontId="28" fillId="0" borderId="0" xfId="0" applyFont="1" applyFill="1"/>
    <xf numFmtId="0" fontId="27" fillId="0" borderId="1" xfId="2" applyFont="1" applyFill="1" applyBorder="1" applyAlignment="1">
      <alignment horizontal="center" vertical="top" wrapText="1"/>
    </xf>
    <xf numFmtId="0" fontId="27" fillId="0" borderId="1" xfId="2" applyFont="1" applyFill="1" applyBorder="1" applyAlignment="1">
      <alignment horizontal="center" vertical="center" wrapText="1"/>
    </xf>
    <xf numFmtId="2" fontId="27" fillId="0" borderId="1" xfId="2" applyNumberFormat="1" applyFont="1" applyFill="1" applyBorder="1" applyAlignment="1">
      <alignment horizontal="center" vertical="center" wrapText="1"/>
    </xf>
    <xf numFmtId="2" fontId="27" fillId="0" borderId="1" xfId="2" applyNumberFormat="1" applyFont="1" applyFill="1" applyBorder="1" applyAlignment="1">
      <alignment horizontal="right" vertical="center" wrapText="1"/>
    </xf>
    <xf numFmtId="2" fontId="31" fillId="0" borderId="1" xfId="0" applyNumberFormat="1" applyFont="1" applyFill="1" applyBorder="1" applyAlignment="1">
      <alignment horizontal="right" vertical="center"/>
    </xf>
    <xf numFmtId="2" fontId="31" fillId="0" borderId="1" xfId="1" applyNumberFormat="1" applyFont="1" applyFill="1" applyBorder="1" applyAlignment="1">
      <alignment horizontal="center" vertical="center" wrapText="1"/>
    </xf>
    <xf numFmtId="1" fontId="31" fillId="0" borderId="1" xfId="1" applyNumberFormat="1" applyFont="1" applyFill="1" applyBorder="1" applyAlignment="1">
      <alignment horizontal="center" vertical="top" wrapText="1"/>
    </xf>
    <xf numFmtId="2" fontId="31" fillId="0" borderId="1" xfId="1" applyNumberFormat="1" applyFont="1" applyFill="1" applyBorder="1" applyAlignment="1">
      <alignment horizontal="right" vertical="center" wrapText="1"/>
    </xf>
    <xf numFmtId="2" fontId="31" fillId="0" borderId="1" xfId="0" applyNumberFormat="1" applyFont="1" applyFill="1" applyBorder="1" applyAlignment="1">
      <alignment horizontal="right" vertical="center" wrapText="1"/>
    </xf>
    <xf numFmtId="2" fontId="31" fillId="0" borderId="1" xfId="3" applyNumberFormat="1" applyFont="1" applyFill="1" applyBorder="1" applyAlignment="1">
      <alignment horizontal="center" vertical="center" wrapText="1"/>
    </xf>
    <xf numFmtId="2" fontId="31" fillId="0" borderId="1" xfId="3" applyNumberFormat="1" applyFont="1" applyFill="1" applyBorder="1" applyAlignment="1">
      <alignment horizontal="right" vertical="center" wrapText="1"/>
    </xf>
    <xf numFmtId="2" fontId="31" fillId="0" borderId="1" xfId="0" applyNumberFormat="1" applyFont="1" applyFill="1" applyBorder="1" applyAlignment="1">
      <alignment horizontal="center" vertical="center" wrapText="1"/>
    </xf>
    <xf numFmtId="2" fontId="31" fillId="0" borderId="1" xfId="4" applyNumberFormat="1" applyFont="1" applyFill="1" applyBorder="1" applyAlignment="1">
      <alignment horizontal="right" vertical="center" wrapText="1"/>
    </xf>
    <xf numFmtId="0" fontId="31" fillId="0" borderId="1" xfId="0" applyFont="1" applyFill="1" applyBorder="1" applyAlignment="1">
      <alignment horizontal="center" vertical="top"/>
    </xf>
    <xf numFmtId="0" fontId="31" fillId="0" borderId="1" xfId="0" applyFont="1" applyFill="1" applyBorder="1" applyAlignment="1">
      <alignment horizontal="center" vertical="center"/>
    </xf>
    <xf numFmtId="0" fontId="31" fillId="0" borderId="0" xfId="0" applyFont="1" applyFill="1" applyAlignment="1">
      <alignment horizontal="center" vertical="center"/>
    </xf>
    <xf numFmtId="0" fontId="31" fillId="0" borderId="0" xfId="0" applyFont="1" applyFill="1" applyAlignment="1">
      <alignment horizontal="right" vertical="center"/>
    </xf>
    <xf numFmtId="1" fontId="31" fillId="0" borderId="1" xfId="0" applyNumberFormat="1" applyFont="1" applyFill="1" applyBorder="1" applyAlignment="1">
      <alignment horizontal="center" vertical="top"/>
    </xf>
    <xf numFmtId="0" fontId="31" fillId="0" borderId="1" xfId="0" applyFont="1" applyFill="1" applyBorder="1" applyAlignment="1">
      <alignment horizontal="center" vertical="center" wrapText="1"/>
    </xf>
    <xf numFmtId="0" fontId="31" fillId="0" borderId="0" xfId="0" applyFont="1" applyFill="1"/>
    <xf numFmtId="2" fontId="35" fillId="0" borderId="1" xfId="1" applyNumberFormat="1" applyFont="1" applyFill="1" applyBorder="1" applyAlignment="1">
      <alignment horizontal="center" vertical="center" wrapText="1"/>
    </xf>
    <xf numFmtId="2" fontId="31" fillId="0" borderId="1" xfId="1" applyNumberFormat="1" applyFont="1" applyFill="1" applyBorder="1" applyAlignment="1">
      <alignment horizontal="justify" vertical="top" wrapText="1"/>
    </xf>
    <xf numFmtId="0" fontId="31" fillId="0" borderId="0" xfId="0" applyFont="1" applyFill="1" applyAlignment="1">
      <alignment horizontal="center" vertical="top"/>
    </xf>
    <xf numFmtId="4" fontId="31" fillId="0" borderId="0" xfId="0" applyNumberFormat="1" applyFont="1" applyFill="1" applyAlignment="1">
      <alignment horizontal="right" vertical="center"/>
    </xf>
    <xf numFmtId="0" fontId="27" fillId="0" borderId="0" xfId="0" applyFont="1" applyFill="1" applyAlignment="1">
      <alignment horizontal="center" vertical="center"/>
    </xf>
    <xf numFmtId="0" fontId="27" fillId="0" borderId="1" xfId="2" applyFont="1" applyFill="1" applyBorder="1" applyAlignment="1">
      <alignment horizontal="justify" vertical="top" wrapText="1"/>
    </xf>
    <xf numFmtId="2" fontId="27" fillId="0" borderId="1" xfId="1" applyNumberFormat="1" applyFont="1" applyFill="1" applyBorder="1" applyAlignment="1">
      <alignment horizontal="justify" vertical="top" wrapText="1"/>
    </xf>
    <xf numFmtId="0" fontId="31" fillId="0" borderId="1" xfId="0" applyFont="1" applyFill="1" applyBorder="1" applyAlignment="1">
      <alignment horizontal="justify" vertical="top" wrapText="1"/>
    </xf>
    <xf numFmtId="2" fontId="31" fillId="0" borderId="1" xfId="0" applyNumberFormat="1" applyFont="1" applyFill="1" applyBorder="1" applyAlignment="1">
      <alignment horizontal="justify" vertical="top" wrapText="1"/>
    </xf>
    <xf numFmtId="0" fontId="31" fillId="0" borderId="1" xfId="2" applyNumberFormat="1" applyFont="1" applyFill="1" applyBorder="1" applyAlignment="1">
      <alignment horizontal="justify" vertical="top" wrapText="1"/>
    </xf>
    <xf numFmtId="0" fontId="31" fillId="0" borderId="0" xfId="0" applyFont="1" applyFill="1" applyAlignment="1">
      <alignment horizontal="justify" vertical="top"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1" xfId="0" applyFont="1" applyFill="1" applyBorder="1" applyAlignment="1">
      <alignment horizontal="center" vertical="top"/>
    </xf>
    <xf numFmtId="2" fontId="18" fillId="0" borderId="1" xfId="1" applyNumberFormat="1" applyFont="1" applyFill="1" applyBorder="1" applyAlignment="1">
      <alignment horizontal="justify" vertical="top" wrapText="1"/>
    </xf>
    <xf numFmtId="2" fontId="27" fillId="0" borderId="1" xfId="1" applyNumberFormat="1" applyFont="1" applyFill="1" applyBorder="1" applyAlignment="1">
      <alignment horizontal="left" vertical="center" wrapText="1"/>
    </xf>
    <xf numFmtId="2" fontId="27" fillId="0" borderId="1" xfId="0" applyNumberFormat="1" applyFont="1" applyFill="1" applyBorder="1" applyAlignment="1">
      <alignment horizontal="right"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2" xfId="0" applyFont="1" applyFill="1" applyBorder="1" applyAlignment="1">
      <alignment horizontal="center" vertical="center" wrapText="1"/>
    </xf>
    <xf numFmtId="2" fontId="12" fillId="2" borderId="1" xfId="1" applyNumberFormat="1" applyFont="1" applyFill="1" applyBorder="1" applyAlignment="1">
      <alignment horizontal="left" vertical="top"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2" xfId="0" applyFont="1" applyBorder="1" applyAlignment="1">
      <alignment horizontal="center" vertical="center" wrapText="1"/>
    </xf>
    <xf numFmtId="0" fontId="10" fillId="0" borderId="1" xfId="0" applyFont="1" applyBorder="1" applyAlignment="1">
      <alignment horizontal="center"/>
    </xf>
    <xf numFmtId="0" fontId="29" fillId="0" borderId="1" xfId="0" applyFont="1" applyBorder="1" applyAlignment="1">
      <alignment horizontal="center" vertical="center" wrapText="1"/>
    </xf>
    <xf numFmtId="0" fontId="7" fillId="0" borderId="1" xfId="0" applyFont="1" applyBorder="1" applyAlignment="1">
      <alignment horizontal="center"/>
    </xf>
  </cellXfs>
  <cellStyles count="32">
    <cellStyle name="Comma 2" xfId="21"/>
    <cellStyle name="Comma 3" xfId="22"/>
    <cellStyle name="Normal" xfId="0" builtinId="0"/>
    <cellStyle name="Normal 10" xfId="23"/>
    <cellStyle name="Normal 11" xfId="5"/>
    <cellStyle name="Normal 12" xfId="24"/>
    <cellStyle name="Normal 13" xfId="6"/>
    <cellStyle name="Normal 14" xfId="7"/>
    <cellStyle name="Normal 14 2" xfId="8"/>
    <cellStyle name="Normal 14_Imhans latest 19.11.11" xfId="9"/>
    <cellStyle name="Normal 15" xfId="1"/>
    <cellStyle name="Normal 16" xfId="3"/>
    <cellStyle name="Normal 2" xfId="2"/>
    <cellStyle name="Normal 2 2" xfId="25"/>
    <cellStyle name="Normal 2 3" xfId="26"/>
    <cellStyle name="Normal 2_Ele BOQ 26.03.12 Kottayam" xfId="27"/>
    <cellStyle name="Normal 23" xfId="10"/>
    <cellStyle name="Normal 27" xfId="11"/>
    <cellStyle name="Normal 28" xfId="12"/>
    <cellStyle name="Normal 29" xfId="13"/>
    <cellStyle name="Normal 3" xfId="28"/>
    <cellStyle name="Normal 3 13" xfId="14"/>
    <cellStyle name="Normal 30" xfId="4"/>
    <cellStyle name="Normal 4" xfId="15"/>
    <cellStyle name="Normal 41" xfId="16"/>
    <cellStyle name="Normal 44" xfId="17"/>
    <cellStyle name="Normal 5" xfId="18"/>
    <cellStyle name="Normal 6" xfId="29"/>
    <cellStyle name="Normal 7" xfId="30"/>
    <cellStyle name="Normal 8" xfId="19"/>
    <cellStyle name="Normal 9" xfId="20"/>
    <cellStyle name="Style 1"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ook2"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2"/>
      <sheetName val="LMR Civil"/>
      <sheetName val="G.ab (corrected)"/>
      <sheetName val="Detail civil"/>
      <sheetName val="Derivation Civil"/>
    </sheetNames>
    <sheetDataSet>
      <sheetData sheetId="0"/>
      <sheetData sheetId="1">
        <row r="41">
          <cell r="F41">
            <v>4361.4000000000005</v>
          </cell>
        </row>
      </sheetData>
      <sheetData sheetId="2"/>
      <sheetData sheetId="3">
        <row r="15">
          <cell r="I15">
            <v>14.887</v>
          </cell>
        </row>
        <row r="28">
          <cell r="I28">
            <v>10.46</v>
          </cell>
        </row>
        <row r="39">
          <cell r="I39">
            <v>3.1980000000000008</v>
          </cell>
        </row>
        <row r="45">
          <cell r="I45">
            <v>1021</v>
          </cell>
        </row>
        <row r="51">
          <cell r="I51">
            <v>404</v>
          </cell>
        </row>
        <row r="59">
          <cell r="I59">
            <v>344</v>
          </cell>
        </row>
        <row r="65">
          <cell r="I65">
            <v>40</v>
          </cell>
        </row>
        <row r="95">
          <cell r="I95">
            <v>669</v>
          </cell>
        </row>
        <row r="119">
          <cell r="I119">
            <v>330</v>
          </cell>
        </row>
        <row r="148">
          <cell r="I148">
            <v>66</v>
          </cell>
        </row>
        <row r="153">
          <cell r="I153">
            <v>18</v>
          </cell>
        </row>
        <row r="193">
          <cell r="I193">
            <v>142</v>
          </cell>
        </row>
        <row r="204">
          <cell r="I204">
            <v>17</v>
          </cell>
        </row>
        <row r="261">
          <cell r="I261">
            <v>76</v>
          </cell>
        </row>
        <row r="268">
          <cell r="I268">
            <v>29375</v>
          </cell>
        </row>
        <row r="318">
          <cell r="I318">
            <v>87</v>
          </cell>
        </row>
        <row r="359">
          <cell r="I359">
            <v>199</v>
          </cell>
        </row>
        <row r="399">
          <cell r="I399">
            <v>199</v>
          </cell>
        </row>
        <row r="418">
          <cell r="I418">
            <v>25</v>
          </cell>
        </row>
        <row r="425">
          <cell r="I425">
            <v>492</v>
          </cell>
        </row>
        <row r="439">
          <cell r="I439">
            <v>69</v>
          </cell>
        </row>
        <row r="446">
          <cell r="I446">
            <v>616</v>
          </cell>
        </row>
        <row r="493">
          <cell r="I493">
            <v>435</v>
          </cell>
        </row>
        <row r="604">
          <cell r="I604">
            <v>385</v>
          </cell>
        </row>
        <row r="614">
          <cell r="I614">
            <v>23</v>
          </cell>
        </row>
        <row r="618">
          <cell r="I618">
            <v>4</v>
          </cell>
        </row>
        <row r="629">
          <cell r="I629">
            <v>29</v>
          </cell>
        </row>
        <row r="637">
          <cell r="I637">
            <v>35</v>
          </cell>
        </row>
        <row r="653">
          <cell r="I653">
            <v>45</v>
          </cell>
        </row>
        <row r="658">
          <cell r="I658">
            <v>4</v>
          </cell>
        </row>
        <row r="675">
          <cell r="I675">
            <v>26</v>
          </cell>
        </row>
        <row r="693">
          <cell r="I693">
            <v>30</v>
          </cell>
        </row>
        <row r="711">
          <cell r="I711">
            <v>30</v>
          </cell>
        </row>
        <row r="716">
          <cell r="I716">
            <v>37</v>
          </cell>
        </row>
        <row r="720">
          <cell r="I720">
            <v>4</v>
          </cell>
        </row>
        <row r="730">
          <cell r="I730">
            <v>31</v>
          </cell>
        </row>
        <row r="740">
          <cell r="I740">
            <v>10</v>
          </cell>
        </row>
        <row r="747">
          <cell r="I747">
            <v>40</v>
          </cell>
        </row>
        <row r="753">
          <cell r="I753">
            <v>40</v>
          </cell>
        </row>
        <row r="759">
          <cell r="I759">
            <v>40</v>
          </cell>
        </row>
        <row r="782">
          <cell r="I782">
            <v>281</v>
          </cell>
        </row>
        <row r="791">
          <cell r="I791">
            <v>14</v>
          </cell>
        </row>
        <row r="797">
          <cell r="I797">
            <v>126</v>
          </cell>
        </row>
        <row r="911">
          <cell r="I911">
            <v>346</v>
          </cell>
        </row>
        <row r="926">
          <cell r="I926">
            <v>25</v>
          </cell>
        </row>
        <row r="937">
          <cell r="I937">
            <v>43</v>
          </cell>
        </row>
        <row r="944">
          <cell r="I944">
            <v>72</v>
          </cell>
        </row>
        <row r="949">
          <cell r="I949">
            <v>36</v>
          </cell>
        </row>
        <row r="953">
          <cell r="I953">
            <v>38</v>
          </cell>
        </row>
        <row r="959">
          <cell r="I959">
            <v>74</v>
          </cell>
        </row>
        <row r="969">
          <cell r="I969">
            <v>472</v>
          </cell>
        </row>
        <row r="979">
          <cell r="I979">
            <v>88</v>
          </cell>
        </row>
        <row r="1017">
          <cell r="I1017">
            <v>420</v>
          </cell>
        </row>
        <row r="1026">
          <cell r="I1026">
            <v>69</v>
          </cell>
        </row>
        <row r="1139">
          <cell r="I1139">
            <v>640</v>
          </cell>
        </row>
        <row r="1160">
          <cell r="I1160">
            <v>643</v>
          </cell>
        </row>
        <row r="1312">
          <cell r="I1312">
            <v>1346</v>
          </cell>
        </row>
        <row r="1334">
          <cell r="I1334">
            <v>643</v>
          </cell>
        </row>
        <row r="1452">
          <cell r="I1452">
            <v>696</v>
          </cell>
        </row>
        <row r="1458">
          <cell r="I1458">
            <v>54</v>
          </cell>
        </row>
        <row r="1466">
          <cell r="I1466">
            <v>33</v>
          </cell>
        </row>
        <row r="1476">
          <cell r="I1476">
            <v>5</v>
          </cell>
        </row>
        <row r="1486">
          <cell r="I1486">
            <v>9</v>
          </cell>
        </row>
        <row r="1491">
          <cell r="I1491">
            <v>8</v>
          </cell>
        </row>
        <row r="1504">
          <cell r="I1504">
            <v>11</v>
          </cell>
        </row>
        <row r="1509">
          <cell r="I1509">
            <v>2</v>
          </cell>
        </row>
        <row r="1520">
          <cell r="I1520">
            <v>9</v>
          </cell>
        </row>
        <row r="1532">
          <cell r="I1532">
            <v>11</v>
          </cell>
        </row>
        <row r="1544">
          <cell r="I1544">
            <v>11</v>
          </cell>
        </row>
        <row r="1556">
          <cell r="I1556">
            <v>15</v>
          </cell>
        </row>
        <row r="1568">
          <cell r="I1568">
            <v>46</v>
          </cell>
        </row>
        <row r="1579">
          <cell r="I1579">
            <v>38</v>
          </cell>
        </row>
        <row r="1583">
          <cell r="I1583">
            <v>45</v>
          </cell>
        </row>
        <row r="1590">
          <cell r="I1590">
            <v>94</v>
          </cell>
        </row>
        <row r="1594">
          <cell r="I1594">
            <v>9</v>
          </cell>
        </row>
        <row r="1598">
          <cell r="I1598">
            <v>9</v>
          </cell>
        </row>
        <row r="1614">
          <cell r="I1614">
            <v>28</v>
          </cell>
        </row>
        <row r="1621">
          <cell r="I1621">
            <v>67</v>
          </cell>
        </row>
        <row r="1634">
          <cell r="I1634">
            <v>19</v>
          </cell>
        </row>
        <row r="1646">
          <cell r="I1646">
            <v>22</v>
          </cell>
        </row>
        <row r="1658">
          <cell r="I1658">
            <v>11</v>
          </cell>
        </row>
        <row r="1671">
          <cell r="I1671">
            <v>20</v>
          </cell>
        </row>
        <row r="1680">
          <cell r="I1680">
            <v>6</v>
          </cell>
        </row>
        <row r="1686">
          <cell r="I1686">
            <v>4</v>
          </cell>
        </row>
        <row r="1692">
          <cell r="I1692">
            <v>3</v>
          </cell>
        </row>
        <row r="1704">
          <cell r="I1704">
            <v>11</v>
          </cell>
        </row>
        <row r="1709">
          <cell r="I1709">
            <v>5000</v>
          </cell>
        </row>
        <row r="1713">
          <cell r="I1713">
            <v>10</v>
          </cell>
        </row>
        <row r="1716">
          <cell r="I1716">
            <v>1</v>
          </cell>
        </row>
        <row r="1719">
          <cell r="I1719">
            <v>4</v>
          </cell>
        </row>
        <row r="1722">
          <cell r="I1722">
            <v>60</v>
          </cell>
        </row>
        <row r="1725">
          <cell r="I1725">
            <v>10</v>
          </cell>
        </row>
        <row r="1729">
          <cell r="I1729">
            <v>2</v>
          </cell>
        </row>
        <row r="1732">
          <cell r="I1732">
            <v>2</v>
          </cell>
        </row>
        <row r="1735">
          <cell r="I1735">
            <v>2</v>
          </cell>
        </row>
        <row r="1747">
          <cell r="I1747">
            <v>10</v>
          </cell>
        </row>
        <row r="1751">
          <cell r="I1751">
            <v>10</v>
          </cell>
        </row>
        <row r="1755">
          <cell r="I1755">
            <v>10</v>
          </cell>
        </row>
        <row r="1757">
          <cell r="I1757">
            <v>10</v>
          </cell>
        </row>
        <row r="1759">
          <cell r="I1759">
            <v>10</v>
          </cell>
        </row>
        <row r="1762">
          <cell r="I1762">
            <v>10</v>
          </cell>
        </row>
      </sheetData>
      <sheetData sheetId="4">
        <row r="15">
          <cell r="G15">
            <v>5679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F130"/>
  <sheetViews>
    <sheetView tabSelected="1" view="pageBreakPreview" topLeftCell="A119" zoomScaleSheetLayoutView="100" workbookViewId="0">
      <selection activeCell="H126" sqref="H126"/>
    </sheetView>
  </sheetViews>
  <sheetFormatPr defaultRowHeight="12"/>
  <cols>
    <col min="1" max="1" width="6.42578125" style="164" customWidth="1"/>
    <col min="2" max="2" width="35.85546875" style="172" customWidth="1"/>
    <col min="3" max="3" width="8.5703125" style="157" customWidth="1"/>
    <col min="4" max="4" width="10.85546875" style="157" customWidth="1"/>
    <col min="5" max="5" width="16" style="157" customWidth="1"/>
    <col min="6" max="6" width="14.28515625" style="157" customWidth="1"/>
    <col min="7" max="16384" width="9.140625" style="157"/>
  </cols>
  <sheetData>
    <row r="1" spans="1:6" ht="49.5" customHeight="1">
      <c r="A1" s="179" t="s">
        <v>514</v>
      </c>
      <c r="B1" s="180"/>
      <c r="C1" s="180"/>
      <c r="D1" s="180"/>
      <c r="E1" s="180"/>
      <c r="F1" s="181"/>
    </row>
    <row r="2" spans="1:6" s="141" customFormat="1" ht="18.75" customHeight="1">
      <c r="A2" s="182" t="s">
        <v>540</v>
      </c>
      <c r="B2" s="183"/>
      <c r="C2" s="183"/>
      <c r="D2" s="183"/>
      <c r="E2" s="183"/>
      <c r="F2" s="184"/>
    </row>
    <row r="3" spans="1:6" ht="24">
      <c r="A3" s="142" t="s">
        <v>466</v>
      </c>
      <c r="B3" s="167" t="s">
        <v>467</v>
      </c>
      <c r="C3" s="143" t="s">
        <v>470</v>
      </c>
      <c r="D3" s="144" t="s">
        <v>468</v>
      </c>
      <c r="E3" s="143" t="s">
        <v>469</v>
      </c>
      <c r="F3" s="144" t="s">
        <v>471</v>
      </c>
    </row>
    <row r="4" spans="1:6" ht="20.25" customHeight="1">
      <c r="A4" s="142"/>
      <c r="B4" s="168" t="s">
        <v>509</v>
      </c>
      <c r="C4" s="143"/>
      <c r="D4" s="145"/>
      <c r="E4" s="145"/>
      <c r="F4" s="145"/>
    </row>
    <row r="5" spans="1:6" ht="83.25" customHeight="1">
      <c r="A5" s="155">
        <v>1</v>
      </c>
      <c r="B5" s="169" t="s">
        <v>20</v>
      </c>
      <c r="C5" s="147" t="s">
        <v>472</v>
      </c>
      <c r="D5" s="146">
        <f>'[1]Detail civil'!I15</f>
        <v>14.887</v>
      </c>
      <c r="E5" s="146"/>
      <c r="F5" s="146"/>
    </row>
    <row r="6" spans="1:6" ht="78" customHeight="1">
      <c r="A6" s="155">
        <v>2</v>
      </c>
      <c r="B6" s="169" t="s">
        <v>21</v>
      </c>
      <c r="C6" s="147" t="s">
        <v>473</v>
      </c>
      <c r="D6" s="146">
        <f>'[1]Detail civil'!I28</f>
        <v>10.46</v>
      </c>
      <c r="E6" s="146"/>
      <c r="F6" s="146"/>
    </row>
    <row r="7" spans="1:6" ht="92.25" customHeight="1">
      <c r="A7" s="155">
        <v>3</v>
      </c>
      <c r="B7" s="169" t="s">
        <v>547</v>
      </c>
      <c r="C7" s="147" t="s">
        <v>472</v>
      </c>
      <c r="D7" s="146">
        <f>'[1]Detail civil'!I39</f>
        <v>3.1980000000000008</v>
      </c>
      <c r="E7" s="146"/>
      <c r="F7" s="146"/>
    </row>
    <row r="8" spans="1:6" ht="33.75" customHeight="1">
      <c r="A8" s="155"/>
      <c r="B8" s="177" t="s">
        <v>535</v>
      </c>
      <c r="C8" s="147"/>
      <c r="D8" s="146"/>
      <c r="E8" s="146"/>
      <c r="F8" s="146"/>
    </row>
    <row r="9" spans="1:6" ht="81.75" customHeight="1">
      <c r="A9" s="155">
        <v>4</v>
      </c>
      <c r="B9" s="163" t="s">
        <v>1</v>
      </c>
      <c r="C9" s="147" t="s">
        <v>149</v>
      </c>
      <c r="D9" s="146">
        <f>'[1]Detail civil'!I45*1</f>
        <v>1021</v>
      </c>
      <c r="E9" s="146"/>
      <c r="F9" s="146"/>
    </row>
    <row r="10" spans="1:6" ht="85.5" customHeight="1">
      <c r="A10" s="155">
        <v>5</v>
      </c>
      <c r="B10" s="169" t="s">
        <v>560</v>
      </c>
      <c r="C10" s="147" t="s">
        <v>472</v>
      </c>
      <c r="D10" s="146">
        <f>'[1]Detail civil'!I51*1</f>
        <v>404</v>
      </c>
      <c r="E10" s="146"/>
      <c r="F10" s="146"/>
    </row>
    <row r="11" spans="1:6" ht="115.5" customHeight="1">
      <c r="A11" s="155">
        <v>6</v>
      </c>
      <c r="B11" s="163" t="s">
        <v>561</v>
      </c>
      <c r="C11" s="147" t="s">
        <v>472</v>
      </c>
      <c r="D11" s="146">
        <f>'[1]Detail civil'!I59*1</f>
        <v>344</v>
      </c>
      <c r="E11" s="146"/>
      <c r="F11" s="146"/>
    </row>
    <row r="12" spans="1:6" s="161" customFormat="1" ht="62.25" customHeight="1">
      <c r="A12" s="159">
        <v>7</v>
      </c>
      <c r="B12" s="169" t="s">
        <v>507</v>
      </c>
      <c r="C12" s="160" t="s">
        <v>472</v>
      </c>
      <c r="D12" s="146">
        <f>'[1]Detail civil'!I65*1</f>
        <v>40</v>
      </c>
      <c r="E12" s="146"/>
      <c r="F12" s="146"/>
    </row>
    <row r="13" spans="1:6" ht="69.75" customHeight="1">
      <c r="A13" s="155">
        <v>8</v>
      </c>
      <c r="B13" s="163" t="s">
        <v>17</v>
      </c>
      <c r="C13" s="147" t="s">
        <v>472</v>
      </c>
      <c r="D13" s="146">
        <f>'[1]Detail civil'!I95*1</f>
        <v>669</v>
      </c>
      <c r="E13" s="146"/>
      <c r="F13" s="146"/>
    </row>
    <row r="14" spans="1:6" ht="93.75" customHeight="1">
      <c r="A14" s="155">
        <v>9</v>
      </c>
      <c r="B14" s="163" t="s">
        <v>544</v>
      </c>
      <c r="C14" s="147" t="s">
        <v>473</v>
      </c>
      <c r="D14" s="146">
        <f>'[1]Detail civil'!I119*1</f>
        <v>330</v>
      </c>
      <c r="E14" s="146"/>
      <c r="F14" s="146"/>
    </row>
    <row r="15" spans="1:6" ht="24.75" customHeight="1">
      <c r="A15" s="155"/>
      <c r="B15" s="168" t="s">
        <v>510</v>
      </c>
      <c r="C15" s="147"/>
      <c r="D15" s="146"/>
      <c r="E15" s="146"/>
      <c r="F15" s="146"/>
    </row>
    <row r="16" spans="1:6" ht="96" customHeight="1">
      <c r="A16" s="155">
        <v>10</v>
      </c>
      <c r="B16" s="169" t="s">
        <v>4</v>
      </c>
      <c r="C16" s="147" t="s">
        <v>472</v>
      </c>
      <c r="D16" s="150">
        <f>'[1]Detail civil'!I148*1</f>
        <v>66</v>
      </c>
      <c r="E16" s="146"/>
      <c r="F16" s="146"/>
    </row>
    <row r="17" spans="1:6" s="161" customFormat="1" ht="135.75" customHeight="1">
      <c r="A17" s="159">
        <v>11</v>
      </c>
      <c r="B17" s="169" t="s">
        <v>508</v>
      </c>
      <c r="C17" s="160" t="s">
        <v>473</v>
      </c>
      <c r="D17" s="146">
        <f>'[1]Detail civil'!I153*1</f>
        <v>18</v>
      </c>
      <c r="E17" s="146"/>
      <c r="F17" s="146"/>
    </row>
    <row r="18" spans="1:6" ht="24" customHeight="1">
      <c r="A18" s="148"/>
      <c r="B18" s="168" t="s">
        <v>511</v>
      </c>
      <c r="C18" s="147"/>
      <c r="D18" s="149"/>
      <c r="E18" s="149"/>
      <c r="F18" s="146"/>
    </row>
    <row r="19" spans="1:6" ht="98.25" customHeight="1">
      <c r="A19" s="155">
        <v>12</v>
      </c>
      <c r="B19" s="163" t="s">
        <v>6</v>
      </c>
      <c r="C19" s="147" t="s">
        <v>472</v>
      </c>
      <c r="D19" s="150">
        <f>'[1]Detail civil'!I193*1</f>
        <v>142</v>
      </c>
      <c r="E19" s="146"/>
      <c r="F19" s="146"/>
    </row>
    <row r="20" spans="1:6" ht="124.5" customHeight="1">
      <c r="A20" s="155">
        <v>13</v>
      </c>
      <c r="B20" s="163" t="s">
        <v>131</v>
      </c>
      <c r="C20" s="147" t="s">
        <v>472</v>
      </c>
      <c r="D20" s="146">
        <f>'[1]Detail civil'!I204*1</f>
        <v>17</v>
      </c>
      <c r="E20" s="146"/>
      <c r="F20" s="146"/>
    </row>
    <row r="21" spans="1:6" ht="130.5" customHeight="1">
      <c r="A21" s="155">
        <v>14</v>
      </c>
      <c r="B21" s="163" t="s">
        <v>28</v>
      </c>
      <c r="C21" s="147" t="s">
        <v>472</v>
      </c>
      <c r="D21" s="146">
        <f>'[1]Detail civil'!I261*1</f>
        <v>76</v>
      </c>
      <c r="E21" s="146"/>
      <c r="F21" s="146"/>
    </row>
    <row r="22" spans="1:6" ht="76.5" customHeight="1">
      <c r="A22" s="155">
        <v>15</v>
      </c>
      <c r="B22" s="163" t="s">
        <v>578</v>
      </c>
      <c r="C22" s="147" t="s">
        <v>475</v>
      </c>
      <c r="D22" s="146">
        <f>'[1]Detail civil'!I268*1</f>
        <v>29375</v>
      </c>
      <c r="E22" s="146"/>
      <c r="F22" s="146"/>
    </row>
    <row r="23" spans="1:6" ht="22.5" customHeight="1">
      <c r="A23" s="148"/>
      <c r="B23" s="168" t="s">
        <v>513</v>
      </c>
      <c r="C23" s="151"/>
      <c r="D23" s="152"/>
      <c r="E23" s="152"/>
      <c r="F23" s="146"/>
    </row>
    <row r="24" spans="1:6" ht="82.5" customHeight="1">
      <c r="A24" s="155">
        <v>16</v>
      </c>
      <c r="B24" s="169" t="s">
        <v>512</v>
      </c>
      <c r="C24" s="153" t="s">
        <v>472</v>
      </c>
      <c r="D24" s="146">
        <f>'[1]Detail civil'!I318*1</f>
        <v>87</v>
      </c>
      <c r="E24" s="146"/>
      <c r="F24" s="146"/>
    </row>
    <row r="25" spans="1:6" ht="58.5" customHeight="1">
      <c r="A25" s="155">
        <v>17</v>
      </c>
      <c r="B25" s="163" t="s">
        <v>525</v>
      </c>
      <c r="C25" s="153" t="s">
        <v>473</v>
      </c>
      <c r="D25" s="146">
        <f>'[1]Detail civil'!I359*1</f>
        <v>199</v>
      </c>
      <c r="E25" s="146"/>
      <c r="F25" s="146"/>
    </row>
    <row r="26" spans="1:6" ht="51" customHeight="1">
      <c r="A26" s="155">
        <v>18</v>
      </c>
      <c r="B26" s="163" t="s">
        <v>474</v>
      </c>
      <c r="C26" s="153" t="s">
        <v>473</v>
      </c>
      <c r="D26" s="146">
        <f>'[1]Detail civil'!I399*1</f>
        <v>199</v>
      </c>
      <c r="E26" s="146"/>
      <c r="F26" s="146"/>
    </row>
    <row r="27" spans="1:6" ht="21" customHeight="1">
      <c r="A27" s="155"/>
      <c r="B27" s="168" t="s">
        <v>516</v>
      </c>
      <c r="C27" s="156"/>
      <c r="D27" s="146"/>
      <c r="E27" s="146"/>
      <c r="F27" s="146"/>
    </row>
    <row r="28" spans="1:6" ht="67.5" customHeight="1">
      <c r="A28" s="155">
        <v>19</v>
      </c>
      <c r="B28" s="170" t="s">
        <v>173</v>
      </c>
      <c r="C28" s="153" t="s">
        <v>476</v>
      </c>
      <c r="D28" s="150">
        <f>'[1]Detail civil'!I418*1</f>
        <v>25</v>
      </c>
      <c r="E28" s="150"/>
      <c r="F28" s="146"/>
    </row>
    <row r="29" spans="1:6" ht="73.5" customHeight="1">
      <c r="A29" s="155">
        <v>20</v>
      </c>
      <c r="B29" s="163" t="s">
        <v>172</v>
      </c>
      <c r="C29" s="153" t="s">
        <v>475</v>
      </c>
      <c r="D29" s="146">
        <f>'[1]Detail civil'!I425*1</f>
        <v>492</v>
      </c>
      <c r="E29" s="146"/>
      <c r="F29" s="146"/>
    </row>
    <row r="30" spans="1:6" ht="195.75" customHeight="1">
      <c r="A30" s="155">
        <v>21</v>
      </c>
      <c r="B30" s="163" t="s">
        <v>177</v>
      </c>
      <c r="C30" s="153" t="s">
        <v>475</v>
      </c>
      <c r="D30" s="146">
        <f>'[1]Detail civil'!I439*1</f>
        <v>69</v>
      </c>
      <c r="E30" s="146"/>
      <c r="F30" s="146"/>
    </row>
    <row r="31" spans="1:6" ht="99" customHeight="1">
      <c r="A31" s="155">
        <v>22</v>
      </c>
      <c r="B31" s="170" t="s">
        <v>11</v>
      </c>
      <c r="C31" s="153" t="s">
        <v>475</v>
      </c>
      <c r="D31" s="146">
        <f>'[1]Detail civil'!I446*1</f>
        <v>616</v>
      </c>
      <c r="E31" s="146"/>
      <c r="F31" s="146"/>
    </row>
    <row r="32" spans="1:6" ht="26.25" customHeight="1">
      <c r="A32" s="155"/>
      <c r="B32" s="168" t="s">
        <v>519</v>
      </c>
      <c r="C32" s="147"/>
      <c r="D32" s="146"/>
      <c r="E32" s="146"/>
      <c r="F32" s="146"/>
    </row>
    <row r="33" spans="1:6" ht="237" customHeight="1">
      <c r="A33" s="155">
        <v>23</v>
      </c>
      <c r="B33" s="176" t="s">
        <v>545</v>
      </c>
      <c r="C33" s="153" t="s">
        <v>475</v>
      </c>
      <c r="D33" s="146">
        <f>'[1]Detail civil'!I493*1</f>
        <v>435</v>
      </c>
      <c r="E33" s="146"/>
      <c r="F33" s="146"/>
    </row>
    <row r="34" spans="1:6" ht="335.25" customHeight="1">
      <c r="A34" s="155">
        <v>24</v>
      </c>
      <c r="B34" s="163" t="s">
        <v>477</v>
      </c>
      <c r="C34" s="153" t="s">
        <v>475</v>
      </c>
      <c r="D34" s="146">
        <f>'[1]Detail civil'!I604*1</f>
        <v>385</v>
      </c>
      <c r="E34" s="146"/>
      <c r="F34" s="146"/>
    </row>
    <row r="35" spans="1:6" ht="63" customHeight="1">
      <c r="A35" s="155">
        <v>25</v>
      </c>
      <c r="B35" s="163" t="s">
        <v>38</v>
      </c>
      <c r="C35" s="153" t="s">
        <v>476</v>
      </c>
      <c r="D35" s="146">
        <f>'[1]Detail civil'!I614*1</f>
        <v>23</v>
      </c>
      <c r="E35" s="146"/>
      <c r="F35" s="146"/>
    </row>
    <row r="36" spans="1:6" ht="108.75" customHeight="1">
      <c r="A36" s="155">
        <v>26</v>
      </c>
      <c r="B36" s="163" t="s">
        <v>478</v>
      </c>
      <c r="C36" s="153" t="s">
        <v>473</v>
      </c>
      <c r="D36" s="146">
        <f>'[1]Detail civil'!I618*1</f>
        <v>4</v>
      </c>
      <c r="E36" s="146"/>
      <c r="F36" s="146"/>
    </row>
    <row r="37" spans="1:6" ht="104.25" customHeight="1">
      <c r="A37" s="155">
        <v>27</v>
      </c>
      <c r="B37" s="163" t="s">
        <v>479</v>
      </c>
      <c r="C37" s="153" t="s">
        <v>473</v>
      </c>
      <c r="D37" s="146">
        <f>'[1]Detail civil'!I629*1</f>
        <v>29</v>
      </c>
      <c r="E37" s="146"/>
      <c r="F37" s="146"/>
    </row>
    <row r="38" spans="1:6" ht="102.75" customHeight="1">
      <c r="A38" s="155">
        <v>28</v>
      </c>
      <c r="B38" s="163" t="s">
        <v>37</v>
      </c>
      <c r="C38" s="153" t="s">
        <v>473</v>
      </c>
      <c r="D38" s="146">
        <f>'[1]Detail civil'!I637*1</f>
        <v>35</v>
      </c>
      <c r="E38" s="146"/>
      <c r="F38" s="146"/>
    </row>
    <row r="39" spans="1:6" ht="136.5" customHeight="1">
      <c r="A39" s="155">
        <v>29</v>
      </c>
      <c r="B39" s="163" t="s">
        <v>562</v>
      </c>
      <c r="C39" s="153" t="s">
        <v>473</v>
      </c>
      <c r="D39" s="146">
        <f>'[1]Detail civil'!I653*1</f>
        <v>45</v>
      </c>
      <c r="E39" s="146"/>
      <c r="F39" s="146"/>
    </row>
    <row r="40" spans="1:6" ht="148.5" customHeight="1">
      <c r="A40" s="155">
        <v>30</v>
      </c>
      <c r="B40" s="163" t="s">
        <v>553</v>
      </c>
      <c r="C40" s="153" t="s">
        <v>476</v>
      </c>
      <c r="D40" s="146">
        <f>'[1]Detail civil'!I658*1</f>
        <v>4</v>
      </c>
      <c r="E40" s="146"/>
      <c r="F40" s="146"/>
    </row>
    <row r="41" spans="1:6" ht="68.25" customHeight="1">
      <c r="A41" s="155">
        <v>31</v>
      </c>
      <c r="B41" s="163" t="s">
        <v>42</v>
      </c>
      <c r="C41" s="153" t="s">
        <v>476</v>
      </c>
      <c r="D41" s="146">
        <f>'[1]Detail civil'!I675*1</f>
        <v>26</v>
      </c>
      <c r="E41" s="146"/>
      <c r="F41" s="146"/>
    </row>
    <row r="42" spans="1:6" ht="89.25" customHeight="1">
      <c r="A42" s="155">
        <v>32</v>
      </c>
      <c r="B42" s="163" t="s">
        <v>577</v>
      </c>
      <c r="C42" s="153" t="s">
        <v>476</v>
      </c>
      <c r="D42" s="146">
        <f>'[1]Detail civil'!I693*1</f>
        <v>30</v>
      </c>
      <c r="E42" s="146"/>
      <c r="F42" s="146"/>
    </row>
    <row r="43" spans="1:6" ht="90" customHeight="1">
      <c r="A43" s="155">
        <v>33</v>
      </c>
      <c r="B43" s="163" t="s">
        <v>44</v>
      </c>
      <c r="C43" s="153" t="s">
        <v>476</v>
      </c>
      <c r="D43" s="146">
        <f>'[1]Detail civil'!I711*1</f>
        <v>30</v>
      </c>
      <c r="E43" s="146"/>
      <c r="F43" s="146"/>
    </row>
    <row r="44" spans="1:6" ht="52.5" customHeight="1">
      <c r="A44" s="155">
        <v>34</v>
      </c>
      <c r="B44" s="163" t="s">
        <v>230</v>
      </c>
      <c r="C44" s="153" t="s">
        <v>476</v>
      </c>
      <c r="D44" s="146">
        <f>'[1]Detail civil'!I716*1</f>
        <v>37</v>
      </c>
      <c r="E44" s="146"/>
      <c r="F44" s="146"/>
    </row>
    <row r="45" spans="1:6" ht="84.75" customHeight="1">
      <c r="A45" s="155">
        <v>35</v>
      </c>
      <c r="B45" s="163" t="s">
        <v>481</v>
      </c>
      <c r="C45" s="153" t="s">
        <v>476</v>
      </c>
      <c r="D45" s="146">
        <f>'[1]Detail civil'!I720*1</f>
        <v>4</v>
      </c>
      <c r="E45" s="146"/>
      <c r="F45" s="146"/>
    </row>
    <row r="46" spans="1:6" ht="27.75" customHeight="1">
      <c r="A46" s="155"/>
      <c r="B46" s="168" t="s">
        <v>515</v>
      </c>
      <c r="C46" s="153"/>
      <c r="D46" s="146"/>
      <c r="E46" s="146"/>
      <c r="F46" s="146"/>
    </row>
    <row r="47" spans="1:6" ht="201.75" customHeight="1">
      <c r="A47" s="155">
        <v>36</v>
      </c>
      <c r="B47" s="163" t="s">
        <v>29</v>
      </c>
      <c r="C47" s="153" t="s">
        <v>541</v>
      </c>
      <c r="D47" s="146">
        <f>'[1]Detail civil'!I730*1</f>
        <v>31</v>
      </c>
      <c r="E47" s="146"/>
      <c r="F47" s="146"/>
    </row>
    <row r="48" spans="1:6" ht="264" customHeight="1">
      <c r="A48" s="155">
        <v>37</v>
      </c>
      <c r="B48" s="163" t="s">
        <v>30</v>
      </c>
      <c r="C48" s="153" t="s">
        <v>473</v>
      </c>
      <c r="D48" s="146">
        <f>'[1]Detail civil'!I740*1</f>
        <v>10</v>
      </c>
      <c r="E48" s="146"/>
      <c r="F48" s="146"/>
    </row>
    <row r="49" spans="1:6" ht="32.25" customHeight="1">
      <c r="A49" s="155"/>
      <c r="B49" s="168" t="s">
        <v>517</v>
      </c>
      <c r="C49" s="147"/>
      <c r="D49" s="154"/>
      <c r="E49" s="154"/>
      <c r="F49" s="146"/>
    </row>
    <row r="50" spans="1:6" ht="176.25" customHeight="1">
      <c r="A50" s="155">
        <v>38</v>
      </c>
      <c r="B50" s="171" t="s">
        <v>528</v>
      </c>
      <c r="C50" s="147" t="s">
        <v>473</v>
      </c>
      <c r="D50" s="149">
        <f>'[1]Detail civil'!I747*1</f>
        <v>40</v>
      </c>
      <c r="E50" s="149"/>
      <c r="F50" s="146"/>
    </row>
    <row r="51" spans="1:6" ht="83.25" customHeight="1">
      <c r="A51" s="155">
        <v>39</v>
      </c>
      <c r="B51" s="169" t="s">
        <v>529</v>
      </c>
      <c r="C51" s="147" t="s">
        <v>473</v>
      </c>
      <c r="D51" s="149">
        <f>'[1]Detail civil'!I753*1</f>
        <v>40</v>
      </c>
      <c r="E51" s="149"/>
      <c r="F51" s="146"/>
    </row>
    <row r="52" spans="1:6" ht="75.75" customHeight="1">
      <c r="A52" s="155">
        <v>40</v>
      </c>
      <c r="B52" s="169" t="s">
        <v>563</v>
      </c>
      <c r="C52" s="147" t="s">
        <v>473</v>
      </c>
      <c r="D52" s="149">
        <f>'[1]Detail civil'!I759*1</f>
        <v>40</v>
      </c>
      <c r="E52" s="149"/>
      <c r="F52" s="146"/>
    </row>
    <row r="53" spans="1:6" ht="144">
      <c r="A53" s="155">
        <v>41</v>
      </c>
      <c r="B53" s="169" t="s">
        <v>548</v>
      </c>
      <c r="C53" s="153" t="s">
        <v>473</v>
      </c>
      <c r="D53" s="150">
        <f>'[1]Detail civil'!I782*1</f>
        <v>281</v>
      </c>
      <c r="E53" s="150"/>
      <c r="F53" s="146"/>
    </row>
    <row r="54" spans="1:6" ht="159.75" customHeight="1">
      <c r="A54" s="155">
        <v>42</v>
      </c>
      <c r="B54" s="169" t="s">
        <v>549</v>
      </c>
      <c r="C54" s="153" t="s">
        <v>473</v>
      </c>
      <c r="D54" s="150">
        <f>'[1]Detail civil'!I791*1</f>
        <v>14</v>
      </c>
      <c r="E54" s="150"/>
      <c r="F54" s="146"/>
    </row>
    <row r="55" spans="1:6" ht="169.5" customHeight="1">
      <c r="A55" s="155">
        <v>43</v>
      </c>
      <c r="B55" s="169" t="s">
        <v>530</v>
      </c>
      <c r="C55" s="153" t="s">
        <v>473</v>
      </c>
      <c r="D55" s="150">
        <f>'[1]Detail civil'!I797*1</f>
        <v>126</v>
      </c>
      <c r="E55" s="150"/>
      <c r="F55" s="146"/>
    </row>
    <row r="56" spans="1:6" ht="183" customHeight="1">
      <c r="A56" s="155">
        <v>44</v>
      </c>
      <c r="B56" s="169" t="s">
        <v>550</v>
      </c>
      <c r="C56" s="153" t="s">
        <v>473</v>
      </c>
      <c r="D56" s="150">
        <f>'[1]Detail civil'!I911*1</f>
        <v>346</v>
      </c>
      <c r="E56" s="150"/>
      <c r="F56" s="146"/>
    </row>
    <row r="57" spans="1:6" ht="171" customHeight="1">
      <c r="A57" s="155">
        <v>45</v>
      </c>
      <c r="B57" s="169" t="s">
        <v>551</v>
      </c>
      <c r="C57" s="153" t="s">
        <v>473</v>
      </c>
      <c r="D57" s="150">
        <f>'[1]Detail civil'!I926*1</f>
        <v>25</v>
      </c>
      <c r="E57" s="150"/>
      <c r="F57" s="146"/>
    </row>
    <row r="58" spans="1:6" ht="72">
      <c r="A58" s="155">
        <v>46</v>
      </c>
      <c r="B58" s="169" t="s">
        <v>552</v>
      </c>
      <c r="C58" s="153" t="s">
        <v>541</v>
      </c>
      <c r="D58" s="150">
        <f>'[1]Detail civil'!I937*1</f>
        <v>43</v>
      </c>
      <c r="E58" s="150"/>
      <c r="F58" s="146"/>
    </row>
    <row r="59" spans="1:6" ht="113.25" customHeight="1">
      <c r="A59" s="155">
        <v>47</v>
      </c>
      <c r="B59" s="170" t="s">
        <v>18</v>
      </c>
      <c r="C59" s="153" t="s">
        <v>473</v>
      </c>
      <c r="D59" s="150">
        <f>'[1]Detail civil'!I944*1</f>
        <v>72</v>
      </c>
      <c r="E59" s="150"/>
      <c r="F59" s="146"/>
    </row>
    <row r="60" spans="1:6" ht="21" customHeight="1">
      <c r="A60" s="155"/>
      <c r="B60" s="168" t="s">
        <v>524</v>
      </c>
      <c r="C60" s="147"/>
      <c r="D60" s="146"/>
      <c r="E60" s="146"/>
      <c r="F60" s="146"/>
    </row>
    <row r="61" spans="1:6" ht="291" customHeight="1">
      <c r="A61" s="155">
        <v>48</v>
      </c>
      <c r="B61" s="169" t="s">
        <v>543</v>
      </c>
      <c r="C61" s="162" t="s">
        <v>473</v>
      </c>
      <c r="D61" s="149">
        <f>'[1]Detail civil'!I949*1</f>
        <v>36</v>
      </c>
      <c r="E61" s="149"/>
      <c r="F61" s="146"/>
    </row>
    <row r="62" spans="1:6" ht="327.75" customHeight="1">
      <c r="A62" s="155">
        <v>49</v>
      </c>
      <c r="B62" s="169" t="s">
        <v>554</v>
      </c>
      <c r="C62" s="153" t="s">
        <v>473</v>
      </c>
      <c r="D62" s="146">
        <f>'[1]Detail civil'!I953*1</f>
        <v>38</v>
      </c>
      <c r="E62" s="146"/>
      <c r="F62" s="146"/>
    </row>
    <row r="63" spans="1:6" ht="168">
      <c r="A63" s="155">
        <v>50</v>
      </c>
      <c r="B63" s="169" t="s">
        <v>518</v>
      </c>
      <c r="C63" s="153" t="s">
        <v>473</v>
      </c>
      <c r="D63" s="146">
        <f>'[1]Detail civil'!I959*1</f>
        <v>74</v>
      </c>
      <c r="E63" s="146"/>
      <c r="F63" s="146"/>
    </row>
    <row r="64" spans="1:6" ht="26.25" customHeight="1">
      <c r="A64" s="155"/>
      <c r="B64" s="168" t="s">
        <v>526</v>
      </c>
      <c r="C64" s="147"/>
      <c r="D64" s="146"/>
      <c r="E64" s="146"/>
      <c r="F64" s="146"/>
    </row>
    <row r="65" spans="1:6" ht="61.5" customHeight="1">
      <c r="A65" s="155">
        <v>51</v>
      </c>
      <c r="B65" s="163" t="s">
        <v>31</v>
      </c>
      <c r="C65" s="156" t="s">
        <v>473</v>
      </c>
      <c r="D65" s="146">
        <f>'[1]Detail civil'!I969*1</f>
        <v>472</v>
      </c>
      <c r="E65" s="146"/>
      <c r="F65" s="146"/>
    </row>
    <row r="66" spans="1:6" ht="58.5" customHeight="1">
      <c r="A66" s="155">
        <v>52</v>
      </c>
      <c r="B66" s="163" t="s">
        <v>274</v>
      </c>
      <c r="C66" s="147" t="s">
        <v>498</v>
      </c>
      <c r="D66" s="146">
        <f>'[1]Detail civil'!I979*1</f>
        <v>88</v>
      </c>
      <c r="E66" s="146"/>
      <c r="F66" s="146"/>
    </row>
    <row r="67" spans="1:6" ht="45.75" customHeight="1">
      <c r="A67" s="155">
        <v>53</v>
      </c>
      <c r="B67" s="163" t="s">
        <v>32</v>
      </c>
      <c r="C67" s="147" t="s">
        <v>473</v>
      </c>
      <c r="D67" s="146">
        <f>'[1]Detail civil'!I1017*1</f>
        <v>420</v>
      </c>
      <c r="E67" s="146"/>
      <c r="F67" s="146"/>
    </row>
    <row r="68" spans="1:6" ht="49.5" customHeight="1">
      <c r="A68" s="155">
        <v>54</v>
      </c>
      <c r="B68" s="163" t="s">
        <v>318</v>
      </c>
      <c r="C68" s="147" t="s">
        <v>473</v>
      </c>
      <c r="D68" s="146">
        <f>'[1]Detail civil'!I1026*1</f>
        <v>69</v>
      </c>
      <c r="E68" s="146"/>
      <c r="F68" s="146"/>
    </row>
    <row r="69" spans="1:6" ht="54" customHeight="1">
      <c r="A69" s="155">
        <v>55</v>
      </c>
      <c r="B69" s="163" t="s">
        <v>522</v>
      </c>
      <c r="C69" s="147" t="s">
        <v>473</v>
      </c>
      <c r="D69" s="149">
        <f>'[1]Detail civil'!I1139*1</f>
        <v>640</v>
      </c>
      <c r="E69" s="149"/>
      <c r="F69" s="146"/>
    </row>
    <row r="70" spans="1:6" ht="57.75" customHeight="1">
      <c r="A70" s="155">
        <v>56</v>
      </c>
      <c r="B70" s="163" t="s">
        <v>523</v>
      </c>
      <c r="C70" s="147" t="s">
        <v>473</v>
      </c>
      <c r="D70" s="146">
        <f>'[1]Detail civil'!I1160*1</f>
        <v>643</v>
      </c>
      <c r="E70" s="146"/>
      <c r="F70" s="146"/>
    </row>
    <row r="71" spans="1:6" ht="140.25" customHeight="1">
      <c r="A71" s="155">
        <v>57</v>
      </c>
      <c r="B71" s="163" t="s">
        <v>33</v>
      </c>
      <c r="C71" s="147" t="s">
        <v>473</v>
      </c>
      <c r="D71" s="146">
        <f>'[1]Detail civil'!I1312*1</f>
        <v>1346</v>
      </c>
      <c r="E71" s="146"/>
      <c r="F71" s="146"/>
    </row>
    <row r="72" spans="1:6" ht="84" customHeight="1">
      <c r="A72" s="155">
        <v>58</v>
      </c>
      <c r="B72" s="163" t="s">
        <v>13</v>
      </c>
      <c r="C72" s="147" t="s">
        <v>473</v>
      </c>
      <c r="D72" s="146">
        <f>'[1]Detail civil'!I1334*1</f>
        <v>643</v>
      </c>
      <c r="E72" s="146"/>
      <c r="F72" s="146"/>
    </row>
    <row r="73" spans="1:6" ht="60.75" customHeight="1">
      <c r="A73" s="155">
        <v>59</v>
      </c>
      <c r="B73" s="163" t="s">
        <v>317</v>
      </c>
      <c r="C73" s="147" t="s">
        <v>473</v>
      </c>
      <c r="D73" s="146">
        <f>'[1]Detail civil'!I1452*1</f>
        <v>696</v>
      </c>
      <c r="E73" s="146"/>
      <c r="F73" s="146"/>
    </row>
    <row r="74" spans="1:6" ht="51" customHeight="1">
      <c r="A74" s="155">
        <v>60</v>
      </c>
      <c r="B74" s="163" t="s">
        <v>316</v>
      </c>
      <c r="C74" s="156" t="s">
        <v>473</v>
      </c>
      <c r="D74" s="146">
        <f>'[1]Detail civil'!I1458*1</f>
        <v>54</v>
      </c>
      <c r="E74" s="146"/>
      <c r="F74" s="146"/>
    </row>
    <row r="75" spans="1:6" ht="61.5" customHeight="1">
      <c r="A75" s="155">
        <v>61</v>
      </c>
      <c r="B75" s="163" t="s">
        <v>14</v>
      </c>
      <c r="C75" s="153" t="s">
        <v>473</v>
      </c>
      <c r="D75" s="146">
        <f>'[1]Detail civil'!I1466*1</f>
        <v>33</v>
      </c>
      <c r="E75" s="146"/>
      <c r="F75" s="146"/>
    </row>
    <row r="76" spans="1:6" ht="32.25" customHeight="1">
      <c r="A76" s="155"/>
      <c r="B76" s="168" t="s">
        <v>520</v>
      </c>
      <c r="C76" s="147"/>
      <c r="D76" s="146"/>
      <c r="E76" s="146"/>
      <c r="F76" s="146"/>
    </row>
    <row r="77" spans="1:6" ht="138" customHeight="1">
      <c r="A77" s="155">
        <v>62</v>
      </c>
      <c r="B77" s="163" t="s">
        <v>555</v>
      </c>
      <c r="C77" s="156" t="s">
        <v>476</v>
      </c>
      <c r="D77" s="146">
        <f>'[1]Detail civil'!I1476*1</f>
        <v>5</v>
      </c>
      <c r="E77" s="146"/>
      <c r="F77" s="146"/>
    </row>
    <row r="78" spans="1:6" ht="121.5" customHeight="1">
      <c r="A78" s="155">
        <v>63</v>
      </c>
      <c r="B78" s="163" t="s">
        <v>556</v>
      </c>
      <c r="C78" s="156" t="s">
        <v>476</v>
      </c>
      <c r="D78" s="146">
        <f>'[1]Detail civil'!I1486*1</f>
        <v>9</v>
      </c>
      <c r="E78" s="146"/>
      <c r="F78" s="146"/>
    </row>
    <row r="79" spans="1:6" ht="59.25" customHeight="1">
      <c r="A79" s="155">
        <v>64</v>
      </c>
      <c r="B79" s="163" t="s">
        <v>116</v>
      </c>
      <c r="C79" s="156" t="s">
        <v>476</v>
      </c>
      <c r="D79" s="146">
        <f>'[1]Detail civil'!I1491*1</f>
        <v>8</v>
      </c>
      <c r="E79" s="146"/>
      <c r="F79" s="146"/>
    </row>
    <row r="80" spans="1:6" ht="56.25" customHeight="1">
      <c r="A80" s="155">
        <v>65</v>
      </c>
      <c r="B80" s="163" t="s">
        <v>117</v>
      </c>
      <c r="C80" s="156" t="s">
        <v>476</v>
      </c>
      <c r="D80" s="146">
        <f>'[1]Detail civil'!I1504*1</f>
        <v>11</v>
      </c>
      <c r="E80" s="146"/>
      <c r="F80" s="146"/>
    </row>
    <row r="81" spans="1:6" ht="82.5" customHeight="1">
      <c r="A81" s="155">
        <v>66</v>
      </c>
      <c r="B81" s="169" t="s">
        <v>503</v>
      </c>
      <c r="C81" s="156" t="s">
        <v>476</v>
      </c>
      <c r="D81" s="146">
        <f>'[1]Detail civil'!I1509*1</f>
        <v>2</v>
      </c>
      <c r="E81" s="146"/>
      <c r="F81" s="146"/>
    </row>
    <row r="82" spans="1:6" ht="72.75" customHeight="1">
      <c r="A82" s="155">
        <v>67</v>
      </c>
      <c r="B82" s="169" t="s">
        <v>557</v>
      </c>
      <c r="C82" s="156" t="s">
        <v>476</v>
      </c>
      <c r="D82" s="146">
        <f>'[1]Detail civil'!I1520*1</f>
        <v>9</v>
      </c>
      <c r="E82" s="146"/>
      <c r="F82" s="146"/>
    </row>
    <row r="83" spans="1:6" ht="67.5" customHeight="1">
      <c r="A83" s="155">
        <v>68</v>
      </c>
      <c r="B83" s="163" t="s">
        <v>114</v>
      </c>
      <c r="C83" s="156" t="s">
        <v>476</v>
      </c>
      <c r="D83" s="146">
        <f>'[1]Detail civil'!I1532*1</f>
        <v>11</v>
      </c>
      <c r="E83" s="146"/>
      <c r="F83" s="146"/>
    </row>
    <row r="84" spans="1:6" ht="78.75" customHeight="1">
      <c r="A84" s="155">
        <v>69</v>
      </c>
      <c r="B84" s="163" t="s">
        <v>113</v>
      </c>
      <c r="C84" s="156" t="s">
        <v>476</v>
      </c>
      <c r="D84" s="146">
        <f>'[1]Detail civil'!I1544*1</f>
        <v>11</v>
      </c>
      <c r="E84" s="146"/>
      <c r="F84" s="146"/>
    </row>
    <row r="85" spans="1:6" ht="68.25" customHeight="1">
      <c r="A85" s="155">
        <v>70</v>
      </c>
      <c r="B85" s="163" t="s">
        <v>565</v>
      </c>
      <c r="C85" s="156" t="s">
        <v>450</v>
      </c>
      <c r="D85" s="150">
        <f>'[1]Detail civil'!I1556*1</f>
        <v>15</v>
      </c>
      <c r="E85" s="146"/>
      <c r="F85" s="146"/>
    </row>
    <row r="86" spans="1:6" ht="66" customHeight="1">
      <c r="A86" s="155">
        <v>71</v>
      </c>
      <c r="B86" s="163" t="s">
        <v>566</v>
      </c>
      <c r="C86" s="156" t="s">
        <v>541</v>
      </c>
      <c r="D86" s="146">
        <f>'[1]Detail civil'!I1568*1</f>
        <v>46</v>
      </c>
      <c r="E86" s="146"/>
      <c r="F86" s="146"/>
    </row>
    <row r="87" spans="1:6" ht="69.75" customHeight="1">
      <c r="A87" s="155">
        <v>72</v>
      </c>
      <c r="B87" s="163" t="s">
        <v>564</v>
      </c>
      <c r="C87" s="156" t="s">
        <v>541</v>
      </c>
      <c r="D87" s="146">
        <f>'[1]Detail civil'!I1579*1</f>
        <v>38</v>
      </c>
      <c r="E87" s="146"/>
      <c r="F87" s="146"/>
    </row>
    <row r="88" spans="1:6" ht="117.75" customHeight="1">
      <c r="A88" s="155">
        <v>73</v>
      </c>
      <c r="B88" s="163" t="s">
        <v>567</v>
      </c>
      <c r="C88" s="156" t="s">
        <v>476</v>
      </c>
      <c r="D88" s="146">
        <f>'[1]Detail civil'!I1583*1</f>
        <v>45</v>
      </c>
      <c r="E88" s="146"/>
      <c r="F88" s="146"/>
    </row>
    <row r="89" spans="1:6" ht="69" customHeight="1">
      <c r="A89" s="155">
        <v>74</v>
      </c>
      <c r="B89" s="163" t="s">
        <v>568</v>
      </c>
      <c r="C89" s="156" t="s">
        <v>541</v>
      </c>
      <c r="D89" s="146">
        <f>'[1]Detail civil'!I1590*1</f>
        <v>94</v>
      </c>
      <c r="E89" s="146"/>
      <c r="F89" s="146"/>
    </row>
    <row r="90" spans="1:6" ht="68.25" customHeight="1">
      <c r="A90" s="155">
        <v>75</v>
      </c>
      <c r="B90" s="163" t="s">
        <v>569</v>
      </c>
      <c r="C90" s="156" t="s">
        <v>476</v>
      </c>
      <c r="D90" s="146">
        <f>'[1]Detail civil'!I1594*1</f>
        <v>9</v>
      </c>
      <c r="E90" s="146"/>
      <c r="F90" s="146"/>
    </row>
    <row r="91" spans="1:6" ht="56.25" customHeight="1">
      <c r="A91" s="155">
        <v>76</v>
      </c>
      <c r="B91" s="163" t="s">
        <v>534</v>
      </c>
      <c r="C91" s="156" t="s">
        <v>476</v>
      </c>
      <c r="D91" s="146">
        <f>'[1]Detail civil'!I1598*1</f>
        <v>9</v>
      </c>
      <c r="E91" s="146"/>
      <c r="F91" s="146"/>
    </row>
    <row r="92" spans="1:6" ht="53.25" customHeight="1">
      <c r="A92" s="155">
        <v>77</v>
      </c>
      <c r="B92" s="163" t="s">
        <v>239</v>
      </c>
      <c r="C92" s="156"/>
      <c r="D92" s="146"/>
      <c r="E92" s="146"/>
      <c r="F92" s="146"/>
    </row>
    <row r="93" spans="1:6" ht="35.25" customHeight="1">
      <c r="A93" s="155" t="s">
        <v>536</v>
      </c>
      <c r="B93" s="168" t="s">
        <v>252</v>
      </c>
      <c r="C93" s="156" t="s">
        <v>541</v>
      </c>
      <c r="D93" s="150">
        <f>'[1]Detail civil'!I1614*1</f>
        <v>28</v>
      </c>
      <c r="E93" s="146"/>
      <c r="F93" s="146"/>
    </row>
    <row r="94" spans="1:6" ht="35.25" customHeight="1">
      <c r="A94" s="155" t="s">
        <v>537</v>
      </c>
      <c r="B94" s="168" t="s">
        <v>464</v>
      </c>
      <c r="C94" s="156" t="s">
        <v>541</v>
      </c>
      <c r="D94" s="150">
        <f>'[1]Detail civil'!I1621*1</f>
        <v>67</v>
      </c>
      <c r="E94" s="146"/>
      <c r="F94" s="146"/>
    </row>
    <row r="95" spans="1:6" ht="35.25" customHeight="1">
      <c r="A95" s="155" t="s">
        <v>538</v>
      </c>
      <c r="B95" s="168" t="s">
        <v>241</v>
      </c>
      <c r="C95" s="156" t="s">
        <v>541</v>
      </c>
      <c r="D95" s="150">
        <f>'[1]Detail civil'!I1634*1</f>
        <v>19</v>
      </c>
      <c r="E95" s="146"/>
      <c r="F95" s="146"/>
    </row>
    <row r="96" spans="1:6" ht="35.25" customHeight="1">
      <c r="A96" s="155" t="s">
        <v>539</v>
      </c>
      <c r="B96" s="168" t="s">
        <v>413</v>
      </c>
      <c r="C96" s="156" t="s">
        <v>541</v>
      </c>
      <c r="D96" s="150">
        <f>'[1]Detail civil'!I1646*1</f>
        <v>22</v>
      </c>
      <c r="E96" s="146"/>
      <c r="F96" s="146"/>
    </row>
    <row r="97" spans="1:6" ht="81" customHeight="1">
      <c r="A97" s="155">
        <v>78</v>
      </c>
      <c r="B97" s="163" t="s">
        <v>570</v>
      </c>
      <c r="C97" s="156" t="s">
        <v>476</v>
      </c>
      <c r="D97" s="146">
        <f>'[1]Detail civil'!I1658*1</f>
        <v>11</v>
      </c>
      <c r="E97" s="146"/>
      <c r="F97" s="146"/>
    </row>
    <row r="98" spans="1:6" ht="81" customHeight="1">
      <c r="A98" s="155">
        <v>79</v>
      </c>
      <c r="B98" s="163" t="s">
        <v>571</v>
      </c>
      <c r="C98" s="156" t="s">
        <v>476</v>
      </c>
      <c r="D98" s="146">
        <f>'[1]Detail civil'!I1671*1</f>
        <v>20</v>
      </c>
      <c r="E98" s="146"/>
      <c r="F98" s="146"/>
    </row>
    <row r="99" spans="1:6" ht="66.75" customHeight="1">
      <c r="A99" s="155">
        <v>80</v>
      </c>
      <c r="B99" s="163" t="s">
        <v>558</v>
      </c>
      <c r="C99" s="156" t="s">
        <v>476</v>
      </c>
      <c r="D99" s="150">
        <f>'[1]Detail civil'!I1680*1</f>
        <v>6</v>
      </c>
      <c r="E99" s="146"/>
      <c r="F99" s="146"/>
    </row>
    <row r="100" spans="1:6" ht="66" customHeight="1">
      <c r="A100" s="155">
        <v>81</v>
      </c>
      <c r="B100" s="163" t="s">
        <v>574</v>
      </c>
      <c r="C100" s="147" t="s">
        <v>476</v>
      </c>
      <c r="D100" s="149">
        <f>'[1]Detail civil'!I1686*1</f>
        <v>4</v>
      </c>
      <c r="E100" s="146"/>
      <c r="F100" s="146"/>
    </row>
    <row r="101" spans="1:6" ht="45" customHeight="1">
      <c r="A101" s="155">
        <v>82</v>
      </c>
      <c r="B101" s="163" t="s">
        <v>572</v>
      </c>
      <c r="C101" s="156" t="s">
        <v>476</v>
      </c>
      <c r="D101" s="150">
        <f>'[1]Detail civil'!I1692*1</f>
        <v>3</v>
      </c>
      <c r="E101" s="146"/>
      <c r="F101" s="146"/>
    </row>
    <row r="102" spans="1:6" ht="60.75" customHeight="1">
      <c r="A102" s="155">
        <v>83</v>
      </c>
      <c r="B102" s="163" t="s">
        <v>573</v>
      </c>
      <c r="C102" s="156" t="s">
        <v>476</v>
      </c>
      <c r="D102" s="150">
        <f>'[1]Detail civil'!I1704*1</f>
        <v>11</v>
      </c>
      <c r="E102" s="146"/>
      <c r="F102" s="146"/>
    </row>
    <row r="103" spans="1:6" ht="93.75" customHeight="1">
      <c r="A103" s="155">
        <v>84</v>
      </c>
      <c r="B103" s="163" t="s">
        <v>251</v>
      </c>
      <c r="C103" s="156" t="s">
        <v>542</v>
      </c>
      <c r="D103" s="146">
        <f>'[1]Detail civil'!I1709*1</f>
        <v>5000</v>
      </c>
      <c r="E103" s="146"/>
      <c r="F103" s="146"/>
    </row>
    <row r="104" spans="1:6" ht="27.75" customHeight="1">
      <c r="A104" s="155"/>
      <c r="B104" s="168" t="s">
        <v>527</v>
      </c>
      <c r="C104" s="147"/>
      <c r="D104" s="146"/>
      <c r="E104" s="146"/>
      <c r="F104" s="146"/>
    </row>
    <row r="105" spans="1:6" ht="237.75" customHeight="1">
      <c r="A105" s="155">
        <v>85</v>
      </c>
      <c r="B105" s="163" t="s">
        <v>575</v>
      </c>
      <c r="C105" s="156" t="s">
        <v>476</v>
      </c>
      <c r="D105" s="150">
        <f>'[1]Detail civil'!I1713*1</f>
        <v>10</v>
      </c>
      <c r="E105" s="146"/>
      <c r="F105" s="146"/>
    </row>
    <row r="106" spans="1:6" ht="89.25" customHeight="1">
      <c r="A106" s="155">
        <v>86</v>
      </c>
      <c r="B106" s="163" t="s">
        <v>546</v>
      </c>
      <c r="C106" s="156" t="s">
        <v>476</v>
      </c>
      <c r="D106" s="146">
        <f>'[1]Detail civil'!I1716*1</f>
        <v>1</v>
      </c>
      <c r="E106" s="146"/>
      <c r="F106" s="146"/>
    </row>
    <row r="107" spans="1:6" ht="56.25" customHeight="1">
      <c r="A107" s="155">
        <v>87</v>
      </c>
      <c r="B107" s="163" t="s">
        <v>398</v>
      </c>
      <c r="C107" s="156" t="s">
        <v>476</v>
      </c>
      <c r="D107" s="146">
        <f>'[1]Detail civil'!I1719*1</f>
        <v>4</v>
      </c>
      <c r="E107" s="146"/>
      <c r="F107" s="146"/>
    </row>
    <row r="108" spans="1:6" ht="71.25" customHeight="1">
      <c r="A108" s="155">
        <v>88</v>
      </c>
      <c r="B108" s="163" t="s">
        <v>576</v>
      </c>
      <c r="C108" s="156" t="s">
        <v>541</v>
      </c>
      <c r="D108" s="150">
        <f>'[1]Detail civil'!I1722*1</f>
        <v>60</v>
      </c>
      <c r="E108" s="146"/>
      <c r="F108" s="146"/>
    </row>
    <row r="109" spans="1:6" ht="68.25" customHeight="1">
      <c r="A109" s="155">
        <v>89</v>
      </c>
      <c r="B109" s="170" t="s">
        <v>401</v>
      </c>
      <c r="C109" s="156" t="s">
        <v>476</v>
      </c>
      <c r="D109" s="150">
        <f>'[1]Detail civil'!I1725*1</f>
        <v>10</v>
      </c>
      <c r="E109" s="146"/>
      <c r="F109" s="146"/>
    </row>
    <row r="110" spans="1:6" ht="45.75" customHeight="1">
      <c r="A110" s="155">
        <v>90</v>
      </c>
      <c r="B110" s="170" t="s">
        <v>559</v>
      </c>
      <c r="C110" s="156"/>
      <c r="D110" s="146"/>
      <c r="E110" s="146"/>
      <c r="F110" s="146"/>
    </row>
    <row r="111" spans="1:6" ht="34.5" customHeight="1">
      <c r="A111" s="155" t="s">
        <v>536</v>
      </c>
      <c r="B111" s="168" t="s">
        <v>252</v>
      </c>
      <c r="C111" s="156" t="s">
        <v>476</v>
      </c>
      <c r="D111" s="146">
        <f>'[1]Detail civil'!I1729*1</f>
        <v>2</v>
      </c>
      <c r="E111" s="146"/>
      <c r="F111" s="146"/>
    </row>
    <row r="112" spans="1:6" ht="34.5" customHeight="1">
      <c r="A112" s="155" t="s">
        <v>537</v>
      </c>
      <c r="B112" s="168" t="s">
        <v>464</v>
      </c>
      <c r="C112" s="156" t="s">
        <v>476</v>
      </c>
      <c r="D112" s="146">
        <f>'[1]Detail civil'!I1732*1</f>
        <v>2</v>
      </c>
      <c r="E112" s="146"/>
      <c r="F112" s="146"/>
    </row>
    <row r="113" spans="1:6" ht="34.5" customHeight="1">
      <c r="A113" s="155" t="s">
        <v>538</v>
      </c>
      <c r="B113" s="168" t="s">
        <v>241</v>
      </c>
      <c r="C113" s="156" t="s">
        <v>476</v>
      </c>
      <c r="D113" s="146">
        <f>'[1]Detail civil'!I1735*1</f>
        <v>2</v>
      </c>
      <c r="E113" s="146"/>
      <c r="F113" s="146"/>
    </row>
    <row r="114" spans="1:6" ht="55.5" customHeight="1">
      <c r="A114" s="155">
        <v>91</v>
      </c>
      <c r="B114" s="170" t="s">
        <v>532</v>
      </c>
      <c r="C114" s="156"/>
      <c r="D114" s="146"/>
      <c r="E114" s="146"/>
      <c r="F114" s="146"/>
    </row>
    <row r="115" spans="1:6" ht="33.75" customHeight="1">
      <c r="A115" s="155" t="s">
        <v>536</v>
      </c>
      <c r="B115" s="170" t="s">
        <v>413</v>
      </c>
      <c r="C115" s="156" t="s">
        <v>476</v>
      </c>
      <c r="D115" s="146">
        <v>20</v>
      </c>
      <c r="E115" s="146"/>
      <c r="F115" s="146"/>
    </row>
    <row r="116" spans="1:6" ht="33.75" customHeight="1">
      <c r="A116" s="155" t="s">
        <v>537</v>
      </c>
      <c r="B116" s="170" t="s">
        <v>521</v>
      </c>
      <c r="C116" s="156" t="s">
        <v>476</v>
      </c>
      <c r="D116" s="146">
        <v>20</v>
      </c>
      <c r="E116" s="146"/>
      <c r="F116" s="146"/>
    </row>
    <row r="117" spans="1:6" ht="33.75" customHeight="1">
      <c r="A117" s="155" t="s">
        <v>538</v>
      </c>
      <c r="B117" s="170" t="s">
        <v>415</v>
      </c>
      <c r="C117" s="156" t="s">
        <v>476</v>
      </c>
      <c r="D117" s="146">
        <v>20</v>
      </c>
      <c r="E117" s="146"/>
      <c r="F117" s="146"/>
    </row>
    <row r="118" spans="1:6" ht="52.5" customHeight="1">
      <c r="A118" s="155">
        <v>92</v>
      </c>
      <c r="B118" s="170" t="s">
        <v>531</v>
      </c>
      <c r="C118" s="156"/>
      <c r="D118" s="146"/>
      <c r="E118" s="146"/>
      <c r="F118" s="146"/>
    </row>
    <row r="119" spans="1:6" ht="33.75" customHeight="1">
      <c r="A119" s="155" t="s">
        <v>536</v>
      </c>
      <c r="B119" s="170" t="s">
        <v>413</v>
      </c>
      <c r="C119" s="156" t="s">
        <v>476</v>
      </c>
      <c r="D119" s="146">
        <f>'[1]Detail civil'!I1747*1</f>
        <v>10</v>
      </c>
      <c r="E119" s="146"/>
      <c r="F119" s="146"/>
    </row>
    <row r="120" spans="1:6" ht="33.75" customHeight="1">
      <c r="A120" s="155" t="s">
        <v>537</v>
      </c>
      <c r="B120" s="170" t="s">
        <v>521</v>
      </c>
      <c r="C120" s="156" t="s">
        <v>476</v>
      </c>
      <c r="D120" s="146">
        <f>'[1]Detail civil'!I1757*1</f>
        <v>10</v>
      </c>
      <c r="E120" s="146"/>
      <c r="F120" s="146"/>
    </row>
    <row r="121" spans="1:6" ht="33.75" customHeight="1">
      <c r="A121" s="155" t="s">
        <v>538</v>
      </c>
      <c r="B121" s="170" t="s">
        <v>415</v>
      </c>
      <c r="C121" s="156" t="s">
        <v>476</v>
      </c>
      <c r="D121" s="146">
        <f>'[1]Detail civil'!I1751*1</f>
        <v>10</v>
      </c>
      <c r="E121" s="146"/>
      <c r="F121" s="146"/>
    </row>
    <row r="122" spans="1:6" ht="36.75" customHeight="1">
      <c r="A122" s="155">
        <v>93</v>
      </c>
      <c r="B122" s="170" t="s">
        <v>533</v>
      </c>
      <c r="C122" s="156"/>
      <c r="D122" s="146"/>
      <c r="E122" s="146"/>
      <c r="F122" s="146"/>
    </row>
    <row r="123" spans="1:6" ht="24.75" customHeight="1">
      <c r="A123" s="155" t="s">
        <v>536</v>
      </c>
      <c r="B123" s="170" t="s">
        <v>413</v>
      </c>
      <c r="C123" s="156" t="s">
        <v>476</v>
      </c>
      <c r="D123" s="146">
        <f>'[1]Detail civil'!I1755*1</f>
        <v>10</v>
      </c>
      <c r="E123" s="146"/>
      <c r="F123" s="146"/>
    </row>
    <row r="124" spans="1:6" ht="24.75" customHeight="1">
      <c r="A124" s="155" t="s">
        <v>537</v>
      </c>
      <c r="B124" s="170" t="s">
        <v>521</v>
      </c>
      <c r="C124" s="156" t="s">
        <v>476</v>
      </c>
      <c r="D124" s="146">
        <f>'[1]Detail civil'!I1757*1</f>
        <v>10</v>
      </c>
      <c r="E124" s="146"/>
      <c r="F124" s="146"/>
    </row>
    <row r="125" spans="1:6" ht="24.75" customHeight="1">
      <c r="A125" s="155" t="s">
        <v>538</v>
      </c>
      <c r="B125" s="170" t="s">
        <v>415</v>
      </c>
      <c r="C125" s="156" t="s">
        <v>476</v>
      </c>
      <c r="D125" s="146">
        <f>'[1]Detail civil'!I1759*1</f>
        <v>10</v>
      </c>
      <c r="E125" s="146"/>
      <c r="F125" s="146"/>
    </row>
    <row r="126" spans="1:6" ht="93" customHeight="1">
      <c r="A126" s="155">
        <v>94</v>
      </c>
      <c r="B126" s="170" t="s">
        <v>500</v>
      </c>
      <c r="C126" s="153" t="s">
        <v>476</v>
      </c>
      <c r="D126" s="150">
        <f>'[1]Detail civil'!I1762*1</f>
        <v>10</v>
      </c>
      <c r="E126" s="150"/>
      <c r="F126" s="146"/>
    </row>
    <row r="127" spans="1:6" s="166" customFormat="1" ht="46.5" customHeight="1">
      <c r="A127" s="175"/>
      <c r="B127" s="174" t="s">
        <v>579</v>
      </c>
      <c r="C127" s="173"/>
      <c r="D127" s="173"/>
      <c r="E127" s="173"/>
      <c r="F127" s="178"/>
    </row>
    <row r="128" spans="1:6">
      <c r="C128" s="158"/>
      <c r="E128" s="158"/>
      <c r="F128" s="165"/>
    </row>
    <row r="129" spans="6:6">
      <c r="F129" s="165"/>
    </row>
    <row r="130" spans="6:6">
      <c r="F130" s="165"/>
    </row>
  </sheetData>
  <sheetProtection password="C90B" sheet="1" objects="1" scenarios="1" formatColumns="0" formatRows="0" selectLockedCells="1" selectUnlockedCells="1"/>
  <mergeCells count="2">
    <mergeCell ref="A1:F1"/>
    <mergeCell ref="A2:F2"/>
  </mergeCells>
  <pageMargins left="0.70866141732283472" right="0.70866141732283472" top="0.74803149606299213" bottom="0.74803149606299213" header="0.31496062992125984" footer="0.31496062992125984"/>
  <pageSetup scale="96" orientation="portrait" r:id="rId1"/>
  <rowBreaks count="2" manualBreakCount="2">
    <brk id="14" max="8" man="1"/>
    <brk id="94" max="8" man="1"/>
  </rowBreaks>
</worksheet>
</file>

<file path=xl/worksheets/sheet2.xml><?xml version="1.0" encoding="utf-8"?>
<worksheet xmlns="http://schemas.openxmlformats.org/spreadsheetml/2006/main" xmlns:r="http://schemas.openxmlformats.org/officeDocument/2006/relationships">
  <dimension ref="A1:K683"/>
  <sheetViews>
    <sheetView topLeftCell="A672" workbookViewId="0">
      <selection activeCell="G637" sqref="G637"/>
    </sheetView>
  </sheetViews>
  <sheetFormatPr defaultRowHeight="15"/>
  <cols>
    <col min="1" max="1" width="7.5703125" style="112" customWidth="1"/>
    <col min="2" max="2" width="5.140625" style="112" customWidth="1"/>
    <col min="3" max="3" width="43.85546875" style="112" customWidth="1"/>
    <col min="4" max="4" width="6.5703125" style="112" customWidth="1"/>
    <col min="5" max="5" width="3.7109375" style="112" customWidth="1"/>
    <col min="6" max="6" width="5.85546875" style="112" customWidth="1"/>
    <col min="7" max="7" width="5.7109375" style="112" customWidth="1"/>
    <col min="8" max="8" width="5" style="112" customWidth="1"/>
    <col min="9" max="9" width="8.42578125" style="112" customWidth="1"/>
    <col min="10" max="16384" width="9.140625" style="112"/>
  </cols>
  <sheetData>
    <row r="1" spans="2:9" ht="15" customHeight="1">
      <c r="B1" s="190" t="s">
        <v>506</v>
      </c>
      <c r="C1" s="190"/>
      <c r="D1" s="190"/>
      <c r="E1" s="190"/>
      <c r="F1" s="190"/>
      <c r="G1" s="190"/>
      <c r="H1" s="190"/>
      <c r="I1" s="190"/>
    </row>
    <row r="2" spans="2:9">
      <c r="B2" s="189" t="s">
        <v>0</v>
      </c>
      <c r="C2" s="189"/>
      <c r="D2" s="189"/>
      <c r="E2" s="189"/>
      <c r="F2" s="189"/>
      <c r="G2" s="189"/>
      <c r="H2" s="189"/>
      <c r="I2" s="189"/>
    </row>
    <row r="3" spans="2:9">
      <c r="B3" s="186" t="s">
        <v>495</v>
      </c>
      <c r="C3" s="187"/>
      <c r="D3" s="187"/>
      <c r="E3" s="187"/>
      <c r="F3" s="187"/>
      <c r="G3" s="187"/>
      <c r="H3" s="187"/>
      <c r="I3" s="188"/>
    </row>
    <row r="4" spans="2:9">
      <c r="B4" s="109" t="s">
        <v>484</v>
      </c>
      <c r="C4" s="109" t="s">
        <v>485</v>
      </c>
      <c r="D4" s="109" t="s">
        <v>470</v>
      </c>
      <c r="E4" s="110" t="s">
        <v>489</v>
      </c>
      <c r="F4" s="109" t="s">
        <v>486</v>
      </c>
      <c r="G4" s="109" t="s">
        <v>487</v>
      </c>
      <c r="H4" s="109" t="s">
        <v>488</v>
      </c>
      <c r="I4" s="109" t="s">
        <v>468</v>
      </c>
    </row>
    <row r="5" spans="2:9" ht="28.5" customHeight="1">
      <c r="B5" s="12"/>
      <c r="C5" s="113" t="str">
        <f>' Civil'!B4</f>
        <v>DEMOLISHING ANG DISMANTLING</v>
      </c>
      <c r="D5" s="1"/>
      <c r="E5" s="1"/>
      <c r="F5" s="1"/>
      <c r="G5" s="1"/>
      <c r="H5" s="1"/>
      <c r="I5" s="114"/>
    </row>
    <row r="6" spans="2:9" ht="75">
      <c r="B6" s="12"/>
      <c r="C6" s="115" t="s">
        <v>20</v>
      </c>
      <c r="D6" s="12"/>
      <c r="E6" s="12"/>
      <c r="F6" s="12"/>
      <c r="G6" s="12"/>
      <c r="H6" s="12"/>
      <c r="I6" s="114"/>
    </row>
    <row r="7" spans="2:9">
      <c r="B7" s="12"/>
      <c r="C7" s="12" t="s">
        <v>452</v>
      </c>
      <c r="D7" s="12"/>
      <c r="E7" s="12"/>
      <c r="F7" s="12"/>
      <c r="G7" s="12"/>
      <c r="H7" s="12"/>
      <c r="I7" s="114">
        <v>0.4</v>
      </c>
    </row>
    <row r="8" spans="2:9">
      <c r="B8" s="12"/>
      <c r="C8" s="12" t="s">
        <v>453</v>
      </c>
      <c r="D8" s="12"/>
      <c r="E8" s="12"/>
      <c r="F8" s="12"/>
      <c r="G8" s="12"/>
      <c r="H8" s="12"/>
      <c r="I8" s="114">
        <v>1</v>
      </c>
    </row>
    <row r="9" spans="2:9">
      <c r="B9" s="12"/>
      <c r="C9" s="12" t="s">
        <v>454</v>
      </c>
      <c r="D9" s="12"/>
      <c r="E9" s="12"/>
      <c r="F9" s="12"/>
      <c r="G9" s="12"/>
      <c r="H9" s="12"/>
      <c r="I9" s="114">
        <v>3.5</v>
      </c>
    </row>
    <row r="10" spans="2:9">
      <c r="B10" s="12"/>
      <c r="C10" s="12" t="s">
        <v>455</v>
      </c>
      <c r="D10" s="12"/>
      <c r="E10" s="12"/>
      <c r="F10" s="12"/>
      <c r="G10" s="12"/>
      <c r="H10" s="12"/>
      <c r="I10" s="114">
        <v>1.5</v>
      </c>
    </row>
    <row r="11" spans="2:9">
      <c r="B11" s="12"/>
      <c r="C11" s="12" t="s">
        <v>456</v>
      </c>
      <c r="D11" s="12"/>
      <c r="E11" s="12"/>
      <c r="F11" s="12"/>
      <c r="G11" s="12"/>
      <c r="H11" s="12"/>
      <c r="I11" s="114">
        <v>5</v>
      </c>
    </row>
    <row r="12" spans="2:9">
      <c r="B12" s="12"/>
      <c r="C12" s="116" t="s">
        <v>139</v>
      </c>
      <c r="D12" s="96" t="s">
        <v>395</v>
      </c>
      <c r="E12" s="96"/>
      <c r="F12" s="2"/>
      <c r="G12" s="2"/>
      <c r="H12" s="2"/>
      <c r="I12" s="117">
        <f>SUM(I7:I11)</f>
        <v>11.4</v>
      </c>
    </row>
    <row r="13" spans="2:9">
      <c r="B13" s="12"/>
      <c r="C13" s="12"/>
      <c r="D13" s="12"/>
      <c r="E13" s="12"/>
      <c r="F13" s="12"/>
      <c r="G13" s="12"/>
      <c r="H13" s="12"/>
      <c r="I13" s="114"/>
    </row>
    <row r="14" spans="2:9" ht="81.75" customHeight="1">
      <c r="B14" s="12"/>
      <c r="C14" s="115" t="s">
        <v>21</v>
      </c>
      <c r="D14" s="12"/>
      <c r="E14" s="12"/>
      <c r="F14" s="12"/>
      <c r="G14" s="12"/>
      <c r="H14" s="12"/>
      <c r="I14" s="114"/>
    </row>
    <row r="15" spans="2:9">
      <c r="B15" s="12"/>
      <c r="C15" s="12" t="s">
        <v>452</v>
      </c>
      <c r="D15" s="12"/>
      <c r="E15" s="12"/>
      <c r="F15" s="12"/>
      <c r="G15" s="12"/>
      <c r="H15" s="12"/>
      <c r="I15" s="114">
        <v>4</v>
      </c>
    </row>
    <row r="16" spans="2:9">
      <c r="B16" s="12"/>
      <c r="C16" s="116" t="s">
        <v>139</v>
      </c>
      <c r="D16" s="96" t="s">
        <v>448</v>
      </c>
      <c r="E16" s="96"/>
      <c r="F16" s="2"/>
      <c r="G16" s="2"/>
      <c r="H16" s="2"/>
      <c r="I16" s="117">
        <f>SUM(I15:I15)</f>
        <v>4</v>
      </c>
    </row>
    <row r="17" spans="2:9">
      <c r="B17" s="12"/>
      <c r="C17" s="12"/>
      <c r="D17" s="12"/>
      <c r="E17" s="12"/>
      <c r="F17" s="12"/>
      <c r="G17" s="12"/>
      <c r="H17" s="12"/>
      <c r="I17" s="114"/>
    </row>
    <row r="18" spans="2:9" ht="82.5" customHeight="1">
      <c r="B18" s="12"/>
      <c r="C18" s="115" t="s">
        <v>22</v>
      </c>
      <c r="D18" s="12"/>
      <c r="E18" s="12"/>
      <c r="F18" s="12"/>
      <c r="G18" s="12"/>
      <c r="H18" s="12"/>
      <c r="I18" s="114"/>
    </row>
    <row r="19" spans="2:9">
      <c r="B19" s="12"/>
      <c r="C19" s="12" t="s">
        <v>452</v>
      </c>
      <c r="D19" s="12"/>
      <c r="E19" s="12"/>
      <c r="F19" s="12"/>
      <c r="G19" s="12"/>
      <c r="H19" s="12"/>
      <c r="I19" s="114">
        <v>5</v>
      </c>
    </row>
    <row r="20" spans="2:9">
      <c r="B20" s="12"/>
      <c r="C20" s="12" t="s">
        <v>454</v>
      </c>
      <c r="D20" s="12"/>
      <c r="E20" s="12"/>
      <c r="F20" s="12"/>
      <c r="G20" s="12"/>
      <c r="H20" s="12"/>
      <c r="I20" s="114">
        <v>8</v>
      </c>
    </row>
    <row r="21" spans="2:9">
      <c r="B21" s="12"/>
      <c r="C21" s="12" t="s">
        <v>455</v>
      </c>
      <c r="D21" s="12"/>
      <c r="E21" s="12"/>
      <c r="F21" s="12"/>
      <c r="G21" s="12"/>
      <c r="H21" s="12"/>
      <c r="I21" s="114">
        <v>6</v>
      </c>
    </row>
    <row r="22" spans="2:9">
      <c r="B22" s="12"/>
      <c r="C22" s="12" t="s">
        <v>456</v>
      </c>
      <c r="D22" s="12"/>
      <c r="E22" s="12"/>
      <c r="F22" s="12"/>
      <c r="G22" s="12"/>
      <c r="H22" s="12"/>
      <c r="I22" s="114">
        <v>10</v>
      </c>
    </row>
    <row r="23" spans="2:9">
      <c r="B23" s="12"/>
      <c r="C23" s="116" t="s">
        <v>139</v>
      </c>
      <c r="D23" s="96" t="s">
        <v>395</v>
      </c>
      <c r="E23" s="96"/>
      <c r="F23" s="2"/>
      <c r="G23" s="2"/>
      <c r="H23" s="2"/>
      <c r="I23" s="117">
        <f>SUM(I19:I22)</f>
        <v>29</v>
      </c>
    </row>
    <row r="24" spans="2:9">
      <c r="B24" s="12"/>
      <c r="C24" s="12"/>
      <c r="D24" s="12"/>
      <c r="E24" s="12"/>
      <c r="F24" s="12"/>
      <c r="G24" s="12"/>
      <c r="H24" s="12"/>
      <c r="I24" s="114"/>
    </row>
    <row r="25" spans="2:9" ht="60">
      <c r="B25" s="12"/>
      <c r="C25" s="115" t="s">
        <v>23</v>
      </c>
      <c r="D25" s="12"/>
      <c r="E25" s="12"/>
      <c r="F25" s="12"/>
      <c r="G25" s="12"/>
      <c r="H25" s="12"/>
      <c r="I25" s="114"/>
    </row>
    <row r="26" spans="2:9">
      <c r="B26" s="12"/>
      <c r="C26" s="12" t="s">
        <v>452</v>
      </c>
      <c r="D26" s="12"/>
      <c r="E26" s="12"/>
      <c r="F26" s="12"/>
      <c r="G26" s="12"/>
      <c r="H26" s="12"/>
      <c r="I26" s="114">
        <v>12</v>
      </c>
    </row>
    <row r="27" spans="2:9">
      <c r="B27" s="12"/>
      <c r="C27" s="12" t="s">
        <v>455</v>
      </c>
      <c r="D27" s="12"/>
      <c r="E27" s="12"/>
      <c r="F27" s="12"/>
      <c r="G27" s="12"/>
      <c r="H27" s="12"/>
      <c r="I27" s="114">
        <v>235</v>
      </c>
    </row>
    <row r="28" spans="2:9">
      <c r="B28" s="12"/>
      <c r="C28" s="12" t="s">
        <v>456</v>
      </c>
      <c r="D28" s="12"/>
      <c r="E28" s="12"/>
      <c r="F28" s="12"/>
      <c r="G28" s="12"/>
      <c r="H28" s="12"/>
      <c r="I28" s="114">
        <v>3</v>
      </c>
    </row>
    <row r="29" spans="2:9">
      <c r="B29" s="12"/>
      <c r="C29" s="116" t="s">
        <v>139</v>
      </c>
      <c r="D29" s="96" t="s">
        <v>149</v>
      </c>
      <c r="E29" s="96"/>
      <c r="F29" s="2"/>
      <c r="G29" s="2"/>
      <c r="H29" s="2"/>
      <c r="I29" s="117">
        <f>SUM(I26:I28)</f>
        <v>250</v>
      </c>
    </row>
    <row r="30" spans="2:9">
      <c r="B30" s="12"/>
      <c r="C30" s="12"/>
      <c r="D30" s="12"/>
      <c r="E30" s="12"/>
      <c r="F30" s="12"/>
      <c r="G30" s="12"/>
      <c r="H30" s="12"/>
      <c r="I30" s="114"/>
    </row>
    <row r="31" spans="2:9" ht="90">
      <c r="B31" s="12"/>
      <c r="C31" s="115" t="s">
        <v>24</v>
      </c>
      <c r="D31" s="12"/>
      <c r="E31" s="12"/>
      <c r="F31" s="12"/>
      <c r="G31" s="12"/>
      <c r="H31" s="12"/>
      <c r="I31" s="114"/>
    </row>
    <row r="32" spans="2:9">
      <c r="B32" s="12"/>
      <c r="C32" s="12" t="s">
        <v>452</v>
      </c>
      <c r="D32" s="1"/>
      <c r="E32" s="1"/>
      <c r="F32" s="1"/>
      <c r="G32" s="1"/>
      <c r="H32" s="1"/>
      <c r="I32" s="114">
        <v>7</v>
      </c>
    </row>
    <row r="33" spans="2:9">
      <c r="B33" s="12"/>
      <c r="C33" s="12" t="s">
        <v>455</v>
      </c>
      <c r="D33" s="1"/>
      <c r="E33" s="1"/>
      <c r="F33" s="1"/>
      <c r="G33" s="1"/>
      <c r="H33" s="1"/>
      <c r="I33" s="114">
        <v>40</v>
      </c>
    </row>
    <row r="34" spans="2:9">
      <c r="B34" s="12"/>
      <c r="C34" s="116" t="s">
        <v>139</v>
      </c>
      <c r="D34" s="96" t="s">
        <v>149</v>
      </c>
      <c r="E34" s="96"/>
      <c r="F34" s="2"/>
      <c r="G34" s="2"/>
      <c r="H34" s="2"/>
      <c r="I34" s="117">
        <f>SUM(I32:I33)</f>
        <v>47</v>
      </c>
    </row>
    <row r="35" spans="2:9">
      <c r="B35" s="12"/>
      <c r="C35" s="12"/>
      <c r="D35" s="1"/>
      <c r="E35" s="1"/>
      <c r="F35" s="1"/>
      <c r="G35" s="1"/>
      <c r="H35" s="1"/>
      <c r="I35" s="114"/>
    </row>
    <row r="36" spans="2:9">
      <c r="B36" s="12"/>
      <c r="C36" s="12"/>
      <c r="D36" s="1"/>
      <c r="E36" s="1"/>
      <c r="F36" s="1"/>
      <c r="G36" s="1"/>
      <c r="H36" s="1"/>
      <c r="I36" s="114"/>
    </row>
    <row r="37" spans="2:9" ht="75">
      <c r="B37" s="12"/>
      <c r="C37" s="115" t="s">
        <v>232</v>
      </c>
      <c r="D37" s="1"/>
      <c r="E37" s="1"/>
      <c r="F37" s="1"/>
      <c r="G37" s="1"/>
      <c r="H37" s="1"/>
      <c r="I37" s="114"/>
    </row>
    <row r="38" spans="2:9">
      <c r="B38" s="12"/>
      <c r="C38" s="12" t="s">
        <v>455</v>
      </c>
      <c r="D38" s="1"/>
      <c r="E38" s="1"/>
      <c r="F38" s="1"/>
      <c r="G38" s="1"/>
      <c r="H38" s="1"/>
      <c r="I38" s="114">
        <v>12</v>
      </c>
    </row>
    <row r="39" spans="2:9">
      <c r="B39" s="12"/>
      <c r="C39" s="12" t="s">
        <v>456</v>
      </c>
      <c r="D39" s="1"/>
      <c r="E39" s="1"/>
      <c r="F39" s="1"/>
      <c r="G39" s="1"/>
      <c r="H39" s="1"/>
      <c r="I39" s="114">
        <v>12</v>
      </c>
    </row>
    <row r="40" spans="2:9">
      <c r="B40" s="12"/>
      <c r="C40" s="116" t="s">
        <v>139</v>
      </c>
      <c r="D40" s="96" t="s">
        <v>149</v>
      </c>
      <c r="E40" s="96"/>
      <c r="F40" s="2"/>
      <c r="G40" s="2"/>
      <c r="H40" s="2"/>
      <c r="I40" s="117">
        <f>SUM(I38:I39)</f>
        <v>24</v>
      </c>
    </row>
    <row r="41" spans="2:9">
      <c r="B41" s="12"/>
      <c r="C41" s="12"/>
      <c r="D41" s="1"/>
      <c r="E41" s="1"/>
      <c r="F41" s="1"/>
      <c r="G41" s="1"/>
      <c r="H41" s="1"/>
      <c r="I41" s="114"/>
    </row>
    <row r="42" spans="2:9" ht="75">
      <c r="B42" s="12"/>
      <c r="C42" s="115" t="s">
        <v>234</v>
      </c>
      <c r="D42" s="12"/>
      <c r="E42" s="12"/>
      <c r="F42" s="12"/>
      <c r="G42" s="12"/>
      <c r="H42" s="12"/>
      <c r="I42" s="114"/>
    </row>
    <row r="43" spans="2:9">
      <c r="B43" s="12"/>
      <c r="C43" s="12" t="s">
        <v>454</v>
      </c>
      <c r="D43" s="12"/>
      <c r="E43" s="12"/>
      <c r="F43" s="12"/>
      <c r="G43" s="12"/>
      <c r="H43" s="12"/>
      <c r="I43" s="114">
        <v>550</v>
      </c>
    </row>
    <row r="44" spans="2:9">
      <c r="B44" s="12"/>
      <c r="C44" s="12" t="s">
        <v>455</v>
      </c>
      <c r="D44" s="12"/>
      <c r="E44" s="12"/>
      <c r="F44" s="12"/>
      <c r="G44" s="12"/>
      <c r="H44" s="12"/>
      <c r="I44" s="114">
        <v>1050</v>
      </c>
    </row>
    <row r="45" spans="2:9">
      <c r="B45" s="12"/>
      <c r="C45" s="116" t="s">
        <v>139</v>
      </c>
      <c r="D45" s="96" t="s">
        <v>448</v>
      </c>
      <c r="E45" s="96"/>
      <c r="F45" s="2"/>
      <c r="G45" s="2"/>
      <c r="H45" s="2"/>
      <c r="I45" s="117">
        <f>SUM(I43:I44)</f>
        <v>1600</v>
      </c>
    </row>
    <row r="46" spans="2:9">
      <c r="B46" s="12"/>
      <c r="C46" s="12"/>
      <c r="D46" s="12"/>
      <c r="E46" s="12"/>
      <c r="F46" s="12"/>
      <c r="G46" s="12"/>
      <c r="H46" s="12"/>
      <c r="I46" s="114"/>
    </row>
    <row r="47" spans="2:9" ht="45">
      <c r="B47" s="12"/>
      <c r="C47" s="115" t="s">
        <v>235</v>
      </c>
      <c r="D47" s="12"/>
      <c r="E47" s="12"/>
      <c r="F47" s="12"/>
      <c r="G47" s="12"/>
      <c r="H47" s="12"/>
      <c r="I47" s="114"/>
    </row>
    <row r="48" spans="2:9">
      <c r="B48" s="12"/>
      <c r="C48" s="12" t="s">
        <v>454</v>
      </c>
      <c r="D48" s="12"/>
      <c r="E48" s="12"/>
      <c r="F48" s="12"/>
      <c r="G48" s="12"/>
      <c r="H48" s="12"/>
      <c r="I48" s="114">
        <v>28</v>
      </c>
    </row>
    <row r="49" spans="2:9">
      <c r="B49" s="12"/>
      <c r="C49" s="12" t="s">
        <v>455</v>
      </c>
      <c r="D49" s="1"/>
      <c r="E49" s="1"/>
      <c r="F49" s="1"/>
      <c r="G49" s="1"/>
      <c r="H49" s="1"/>
      <c r="I49" s="114">
        <v>55</v>
      </c>
    </row>
    <row r="50" spans="2:9">
      <c r="B50" s="12"/>
      <c r="C50" s="116" t="s">
        <v>139</v>
      </c>
      <c r="D50" s="96" t="s">
        <v>149</v>
      </c>
      <c r="E50" s="96"/>
      <c r="F50" s="2"/>
      <c r="G50" s="2"/>
      <c r="H50" s="2"/>
      <c r="I50" s="117">
        <f>SUM(I48:I49)</f>
        <v>83</v>
      </c>
    </row>
    <row r="51" spans="2:9">
      <c r="B51" s="12"/>
      <c r="C51" s="12"/>
      <c r="D51" s="1"/>
      <c r="E51" s="1"/>
      <c r="F51" s="1"/>
      <c r="G51" s="1"/>
      <c r="H51" s="1"/>
      <c r="I51" s="114"/>
    </row>
    <row r="52" spans="2:9">
      <c r="B52" s="12"/>
      <c r="C52" s="96" t="str">
        <f>' Civil'!B8</f>
        <v xml:space="preserve"> EARTH WORK</v>
      </c>
      <c r="D52" s="1"/>
      <c r="E52" s="1"/>
      <c r="F52" s="1"/>
      <c r="G52" s="1"/>
      <c r="H52" s="1"/>
      <c r="I52" s="114"/>
    </row>
    <row r="53" spans="2:9" ht="90">
      <c r="B53" s="91">
        <v>2.31</v>
      </c>
      <c r="C53" s="1" t="s">
        <v>1</v>
      </c>
      <c r="D53" s="1"/>
      <c r="E53" s="1"/>
      <c r="F53" s="1"/>
      <c r="G53" s="1"/>
      <c r="H53" s="1"/>
      <c r="I53" s="12"/>
    </row>
    <row r="54" spans="2:9">
      <c r="B54" s="12"/>
      <c r="C54" s="1" t="s">
        <v>419</v>
      </c>
      <c r="D54" s="1"/>
      <c r="E54" s="1"/>
      <c r="F54" s="1"/>
      <c r="G54" s="1"/>
      <c r="H54" s="1"/>
      <c r="I54" s="114">
        <v>500</v>
      </c>
    </row>
    <row r="55" spans="2:9">
      <c r="B55" s="12"/>
      <c r="C55" s="116" t="s">
        <v>139</v>
      </c>
      <c r="D55" s="2" t="s">
        <v>149</v>
      </c>
      <c r="E55" s="2"/>
      <c r="F55" s="2"/>
      <c r="G55" s="2"/>
      <c r="H55" s="2"/>
      <c r="I55" s="117">
        <f>SUM(I54)</f>
        <v>500</v>
      </c>
    </row>
    <row r="56" spans="2:9" ht="14.25" customHeight="1">
      <c r="B56" s="12"/>
      <c r="C56" s="116"/>
      <c r="D56" s="111" t="s">
        <v>501</v>
      </c>
      <c r="E56" s="2"/>
      <c r="F56" s="2"/>
      <c r="G56" s="2"/>
      <c r="H56" s="2"/>
      <c r="I56" s="117">
        <v>5</v>
      </c>
    </row>
    <row r="57" spans="2:9">
      <c r="B57" s="12"/>
      <c r="C57" s="12"/>
      <c r="D57" s="12"/>
      <c r="E57" s="12"/>
      <c r="F57" s="12"/>
      <c r="G57" s="12"/>
      <c r="H57" s="12"/>
      <c r="I57" s="12"/>
    </row>
    <row r="58" spans="2:9" ht="75">
      <c r="B58" s="12"/>
      <c r="C58" s="1" t="s">
        <v>16</v>
      </c>
      <c r="D58" s="1"/>
      <c r="E58" s="1"/>
      <c r="F58" s="1"/>
      <c r="G58" s="1"/>
      <c r="H58" s="1"/>
      <c r="I58" s="12"/>
    </row>
    <row r="59" spans="2:9">
      <c r="B59" s="12"/>
      <c r="C59" s="1" t="s">
        <v>342</v>
      </c>
      <c r="D59" s="1"/>
      <c r="E59" s="1"/>
      <c r="F59" s="1"/>
      <c r="G59" s="1"/>
      <c r="H59" s="1"/>
      <c r="I59" s="114">
        <v>500</v>
      </c>
    </row>
    <row r="60" spans="2:9">
      <c r="B60" s="12"/>
      <c r="C60" s="116" t="s">
        <v>139</v>
      </c>
      <c r="D60" s="2" t="s">
        <v>149</v>
      </c>
      <c r="E60" s="2"/>
      <c r="F60" s="2"/>
      <c r="G60" s="2"/>
      <c r="H60" s="2"/>
      <c r="I60" s="117">
        <f>SUM(I59)</f>
        <v>500</v>
      </c>
    </row>
    <row r="61" spans="2:9" ht="12.75" customHeight="1">
      <c r="B61" s="12"/>
      <c r="C61" s="63"/>
      <c r="D61" s="111" t="s">
        <v>501</v>
      </c>
      <c r="E61" s="2"/>
      <c r="F61" s="2"/>
      <c r="G61" s="2"/>
      <c r="H61" s="2"/>
      <c r="I61" s="117">
        <v>5</v>
      </c>
    </row>
    <row r="62" spans="2:9">
      <c r="B62" s="12"/>
      <c r="C62" s="63"/>
      <c r="D62" s="1"/>
      <c r="E62" s="1"/>
      <c r="F62" s="1"/>
      <c r="G62" s="1"/>
      <c r="H62" s="1"/>
      <c r="I62" s="114"/>
    </row>
    <row r="63" spans="2:9" ht="135">
      <c r="B63" s="12">
        <v>3</v>
      </c>
      <c r="C63" s="1" t="s">
        <v>2</v>
      </c>
      <c r="D63" s="1"/>
      <c r="E63" s="1"/>
      <c r="F63" s="1"/>
      <c r="G63" s="1"/>
      <c r="H63" s="1"/>
      <c r="I63" s="12"/>
    </row>
    <row r="64" spans="2:9">
      <c r="B64" s="12"/>
      <c r="C64" s="115" t="s">
        <v>447</v>
      </c>
      <c r="D64" s="1"/>
      <c r="E64" s="1"/>
      <c r="F64" s="1"/>
      <c r="G64" s="1"/>
      <c r="H64" s="1"/>
      <c r="I64" s="12">
        <v>80</v>
      </c>
    </row>
    <row r="65" spans="2:9">
      <c r="B65" s="12"/>
      <c r="C65" s="116" t="s">
        <v>139</v>
      </c>
      <c r="D65" s="63" t="s">
        <v>395</v>
      </c>
      <c r="E65" s="63"/>
      <c r="F65" s="1"/>
      <c r="G65" s="1"/>
      <c r="H65" s="1"/>
      <c r="I65" s="18">
        <f>I64</f>
        <v>80</v>
      </c>
    </row>
    <row r="66" spans="2:9">
      <c r="B66" s="12"/>
      <c r="C66" s="1"/>
      <c r="D66" s="1"/>
      <c r="E66" s="1"/>
      <c r="F66" s="1"/>
      <c r="G66" s="1"/>
      <c r="H66" s="1"/>
      <c r="I66" s="12"/>
    </row>
    <row r="67" spans="2:9" ht="76.5">
      <c r="B67" s="12"/>
      <c r="C67" s="85" t="s">
        <v>423</v>
      </c>
      <c r="D67" s="12"/>
      <c r="E67" s="12"/>
      <c r="F67" s="12"/>
      <c r="G67" s="12"/>
      <c r="H67" s="12"/>
      <c r="I67" s="12"/>
    </row>
    <row r="68" spans="2:9">
      <c r="B68" s="12"/>
      <c r="C68" s="1" t="s">
        <v>447</v>
      </c>
      <c r="D68" s="12"/>
      <c r="E68" s="12"/>
      <c r="F68" s="12"/>
      <c r="G68" s="12"/>
      <c r="H68" s="12"/>
      <c r="I68" s="114">
        <v>190</v>
      </c>
    </row>
    <row r="69" spans="2:9">
      <c r="B69" s="12"/>
      <c r="C69" s="116" t="s">
        <v>139</v>
      </c>
      <c r="D69" s="63" t="s">
        <v>395</v>
      </c>
      <c r="E69" s="63"/>
      <c r="F69" s="1"/>
      <c r="G69" s="1"/>
      <c r="H69" s="1"/>
      <c r="I69" s="118">
        <f>I68</f>
        <v>190</v>
      </c>
    </row>
    <row r="70" spans="2:9" ht="75">
      <c r="B70" s="12">
        <v>4</v>
      </c>
      <c r="C70" s="1" t="s">
        <v>17</v>
      </c>
      <c r="D70" s="1"/>
      <c r="E70" s="1"/>
      <c r="F70" s="1"/>
      <c r="G70" s="1"/>
      <c r="H70" s="1"/>
      <c r="I70" s="12"/>
    </row>
    <row r="71" spans="2:9">
      <c r="B71" s="12"/>
      <c r="C71" s="1" t="s">
        <v>420</v>
      </c>
      <c r="D71" s="1"/>
      <c r="E71" s="1"/>
      <c r="F71" s="1"/>
      <c r="G71" s="1"/>
      <c r="H71" s="1"/>
      <c r="I71" s="114">
        <v>35</v>
      </c>
    </row>
    <row r="72" spans="2:9">
      <c r="B72" s="12"/>
      <c r="C72" s="116" t="s">
        <v>139</v>
      </c>
      <c r="D72" s="18" t="s">
        <v>395</v>
      </c>
      <c r="E72" s="18"/>
      <c r="F72" s="12"/>
      <c r="G72" s="12"/>
      <c r="H72" s="12"/>
      <c r="I72" s="118">
        <f>I71</f>
        <v>35</v>
      </c>
    </row>
    <row r="73" spans="2:9">
      <c r="B73" s="12"/>
      <c r="C73" s="12"/>
      <c r="D73" s="12"/>
      <c r="E73" s="12"/>
      <c r="F73" s="12"/>
      <c r="G73" s="12"/>
      <c r="H73" s="12"/>
      <c r="I73" s="12"/>
    </row>
    <row r="74" spans="2:9" ht="45">
      <c r="B74" s="12">
        <v>5</v>
      </c>
      <c r="C74" s="2" t="s">
        <v>3</v>
      </c>
      <c r="D74" s="2"/>
      <c r="E74" s="2"/>
      <c r="F74" s="2"/>
      <c r="G74" s="2"/>
      <c r="H74" s="2"/>
      <c r="I74" s="12"/>
    </row>
    <row r="75" spans="2:9">
      <c r="B75" s="12"/>
      <c r="C75" s="12" t="s">
        <v>421</v>
      </c>
      <c r="D75" s="12"/>
      <c r="E75" s="12"/>
      <c r="F75" s="12"/>
      <c r="G75" s="12"/>
      <c r="H75" s="12"/>
      <c r="I75" s="114">
        <v>12.5</v>
      </c>
    </row>
    <row r="76" spans="2:9">
      <c r="B76" s="12"/>
      <c r="C76" s="116" t="s">
        <v>139</v>
      </c>
      <c r="D76" s="12"/>
      <c r="E76" s="12"/>
      <c r="F76" s="12"/>
      <c r="G76" s="12"/>
      <c r="H76" s="12"/>
      <c r="I76" s="118">
        <f>I75</f>
        <v>12.5</v>
      </c>
    </row>
    <row r="77" spans="2:9">
      <c r="B77" s="12"/>
      <c r="C77" s="12"/>
      <c r="D77" s="12"/>
      <c r="E77" s="12"/>
      <c r="F77" s="12"/>
      <c r="G77" s="12"/>
      <c r="H77" s="12"/>
      <c r="I77" s="114"/>
    </row>
    <row r="78" spans="2:9">
      <c r="B78" s="12"/>
      <c r="C78" s="117" t="str">
        <f>' Civil'!B15</f>
        <v>PLAIN CEMENT CONCRETE</v>
      </c>
      <c r="D78" s="12"/>
      <c r="E78" s="12"/>
      <c r="F78" s="12"/>
      <c r="G78" s="12"/>
      <c r="H78" s="12"/>
      <c r="I78" s="114"/>
    </row>
    <row r="79" spans="2:9" ht="60">
      <c r="B79" s="12"/>
      <c r="C79" s="2" t="s">
        <v>262</v>
      </c>
      <c r="D79" s="12"/>
      <c r="E79" s="12"/>
      <c r="F79" s="12"/>
      <c r="G79" s="12"/>
      <c r="H79" s="12"/>
      <c r="I79" s="114"/>
    </row>
    <row r="80" spans="2:9">
      <c r="B80" s="12"/>
      <c r="C80" s="119" t="s">
        <v>455</v>
      </c>
      <c r="D80" s="12"/>
      <c r="E80" s="12"/>
      <c r="F80" s="12"/>
      <c r="G80" s="12"/>
      <c r="H80" s="12"/>
      <c r="I80" s="114">
        <v>1</v>
      </c>
    </row>
    <row r="81" spans="2:9">
      <c r="B81" s="12"/>
      <c r="C81" s="119" t="s">
        <v>456</v>
      </c>
      <c r="D81" s="12"/>
      <c r="E81" s="12"/>
      <c r="F81" s="12"/>
      <c r="G81" s="12"/>
      <c r="H81" s="12"/>
      <c r="I81" s="114">
        <v>1.5</v>
      </c>
    </row>
    <row r="82" spans="2:9">
      <c r="B82" s="12"/>
      <c r="C82" s="116" t="s">
        <v>139</v>
      </c>
      <c r="D82" s="12" t="s">
        <v>395</v>
      </c>
      <c r="E82" s="12"/>
      <c r="F82" s="12"/>
      <c r="G82" s="12"/>
      <c r="H82" s="12"/>
      <c r="I82" s="118">
        <f>SUM(I80:I81)</f>
        <v>2.5</v>
      </c>
    </row>
    <row r="83" spans="2:9">
      <c r="B83" s="12"/>
      <c r="C83" s="18"/>
      <c r="D83" s="12"/>
      <c r="E83" s="12"/>
      <c r="F83" s="12"/>
      <c r="G83" s="12"/>
      <c r="H83" s="12"/>
      <c r="I83" s="114"/>
    </row>
    <row r="84" spans="2:9" ht="90">
      <c r="B84" s="12">
        <v>6</v>
      </c>
      <c r="C84" s="2" t="s">
        <v>4</v>
      </c>
      <c r="D84" s="2"/>
      <c r="E84" s="2"/>
      <c r="F84" s="2"/>
      <c r="G84" s="2"/>
      <c r="H84" s="2"/>
      <c r="I84" s="12"/>
    </row>
    <row r="85" spans="2:9">
      <c r="B85" s="12"/>
      <c r="C85" s="1" t="s">
        <v>421</v>
      </c>
      <c r="D85" s="1"/>
      <c r="E85" s="1"/>
      <c r="F85" s="1"/>
      <c r="G85" s="1"/>
      <c r="H85" s="1"/>
      <c r="I85" s="12">
        <v>19</v>
      </c>
    </row>
    <row r="86" spans="2:9">
      <c r="B86" s="12"/>
      <c r="C86" s="116" t="s">
        <v>139</v>
      </c>
      <c r="D86" s="1" t="s">
        <v>395</v>
      </c>
      <c r="E86" s="1"/>
      <c r="F86" s="1"/>
      <c r="G86" s="1"/>
      <c r="H86" s="1"/>
      <c r="I86" s="18">
        <f>SUM(I85)</f>
        <v>19</v>
      </c>
    </row>
    <row r="87" spans="2:9">
      <c r="B87" s="12"/>
      <c r="C87" s="1"/>
      <c r="D87" s="1"/>
      <c r="E87" s="1"/>
      <c r="F87" s="1"/>
      <c r="G87" s="1"/>
      <c r="H87" s="1"/>
      <c r="I87" s="12"/>
    </row>
    <row r="88" spans="2:9" ht="150">
      <c r="B88" s="12"/>
      <c r="C88" s="2" t="s">
        <v>5</v>
      </c>
      <c r="D88" s="1"/>
      <c r="E88" s="1"/>
      <c r="F88" s="1"/>
      <c r="G88" s="1"/>
      <c r="H88" s="1"/>
      <c r="I88" s="12"/>
    </row>
    <row r="89" spans="2:9">
      <c r="B89" s="12"/>
      <c r="C89" s="1" t="s">
        <v>422</v>
      </c>
      <c r="D89" s="1"/>
      <c r="E89" s="1"/>
      <c r="F89" s="1"/>
      <c r="G89" s="1"/>
      <c r="H89" s="1"/>
      <c r="I89" s="114">
        <v>4</v>
      </c>
    </row>
    <row r="90" spans="2:9">
      <c r="B90" s="12"/>
      <c r="C90" s="1" t="s">
        <v>457</v>
      </c>
      <c r="D90" s="1"/>
      <c r="E90" s="1"/>
      <c r="F90" s="1"/>
      <c r="G90" s="1"/>
      <c r="H90" s="1"/>
      <c r="I90" s="114">
        <v>2</v>
      </c>
    </row>
    <row r="91" spans="2:9">
      <c r="B91" s="12"/>
      <c r="C91" s="1" t="s">
        <v>456</v>
      </c>
      <c r="D91" s="1"/>
      <c r="E91" s="1"/>
      <c r="F91" s="1"/>
      <c r="G91" s="1"/>
      <c r="H91" s="1"/>
      <c r="I91" s="114">
        <v>3.5</v>
      </c>
    </row>
    <row r="92" spans="2:9">
      <c r="B92" s="12"/>
      <c r="C92" s="116" t="s">
        <v>139</v>
      </c>
      <c r="D92" s="1" t="s">
        <v>395</v>
      </c>
      <c r="E92" s="1"/>
      <c r="F92" s="1"/>
      <c r="G92" s="1"/>
      <c r="H92" s="1"/>
      <c r="I92" s="118">
        <f>SUM(I89:I91)</f>
        <v>9.5</v>
      </c>
    </row>
    <row r="93" spans="2:9">
      <c r="B93" s="12"/>
      <c r="C93" s="185" t="str">
        <f>' Civil'!B18</f>
        <v>REINFORCED CEMENT CONCRETE</v>
      </c>
      <c r="D93" s="185"/>
      <c r="E93" s="113"/>
      <c r="F93" s="1"/>
      <c r="G93" s="1"/>
      <c r="H93" s="1"/>
      <c r="I93" s="114"/>
    </row>
    <row r="94" spans="2:9" ht="135">
      <c r="B94" s="12"/>
      <c r="C94" s="1" t="s">
        <v>380</v>
      </c>
      <c r="D94" s="1"/>
      <c r="E94" s="1"/>
      <c r="F94" s="1"/>
      <c r="G94" s="1"/>
      <c r="H94" s="1"/>
      <c r="I94" s="1"/>
    </row>
    <row r="95" spans="2:9">
      <c r="B95" s="12"/>
      <c r="C95" s="1" t="s">
        <v>422</v>
      </c>
      <c r="D95" s="1"/>
      <c r="E95" s="1"/>
      <c r="F95" s="1"/>
      <c r="G95" s="1"/>
      <c r="H95" s="1"/>
      <c r="I95" s="1">
        <v>8</v>
      </c>
    </row>
    <row r="96" spans="2:9">
      <c r="B96" s="12"/>
      <c r="C96" s="116" t="s">
        <v>139</v>
      </c>
      <c r="D96" s="1" t="s">
        <v>395</v>
      </c>
      <c r="E96" s="1"/>
      <c r="F96" s="1"/>
      <c r="G96" s="1"/>
      <c r="H96" s="1"/>
      <c r="I96" s="63">
        <f>SUM(I95)</f>
        <v>8</v>
      </c>
    </row>
    <row r="97" spans="1:9">
      <c r="B97" s="12"/>
      <c r="C97" s="1"/>
      <c r="D97" s="1"/>
      <c r="E97" s="1"/>
      <c r="F97" s="1"/>
      <c r="G97" s="1"/>
      <c r="H97" s="1"/>
      <c r="I97" s="92"/>
    </row>
    <row r="98" spans="1:9" ht="93.75" customHeight="1">
      <c r="B98" s="12"/>
      <c r="C98" s="1" t="s">
        <v>6</v>
      </c>
      <c r="D98" s="1"/>
      <c r="E98" s="1"/>
      <c r="F98" s="1"/>
      <c r="G98" s="1"/>
      <c r="H98" s="1"/>
      <c r="I98" s="12"/>
    </row>
    <row r="99" spans="1:9">
      <c r="B99" s="12"/>
      <c r="C99" s="115" t="s">
        <v>447</v>
      </c>
      <c r="D99" s="1"/>
      <c r="E99" s="1"/>
      <c r="F99" s="1"/>
      <c r="G99" s="1"/>
      <c r="H99" s="1"/>
      <c r="I99" s="114">
        <v>60</v>
      </c>
    </row>
    <row r="100" spans="1:9">
      <c r="B100" s="12"/>
      <c r="C100" s="116" t="s">
        <v>139</v>
      </c>
      <c r="D100" s="1" t="s">
        <v>395</v>
      </c>
      <c r="E100" s="1"/>
      <c r="F100" s="1"/>
      <c r="G100" s="2"/>
      <c r="H100" s="1"/>
      <c r="I100" s="118">
        <f>SUM(I99)</f>
        <v>60</v>
      </c>
    </row>
    <row r="101" spans="1:9">
      <c r="B101" s="12"/>
      <c r="C101" s="1"/>
      <c r="D101" s="1"/>
      <c r="E101" s="1"/>
      <c r="F101" s="1"/>
      <c r="G101" s="2"/>
      <c r="H101" s="1"/>
      <c r="I101" s="114"/>
    </row>
    <row r="102" spans="1:9" ht="126" customHeight="1">
      <c r="A102" s="120"/>
      <c r="B102" s="119"/>
      <c r="C102" s="2" t="s">
        <v>131</v>
      </c>
      <c r="D102" s="2"/>
      <c r="E102" s="2"/>
      <c r="F102" s="2"/>
      <c r="G102" s="2"/>
      <c r="H102" s="2"/>
      <c r="I102" s="121"/>
    </row>
    <row r="103" spans="1:9">
      <c r="A103" s="120"/>
      <c r="B103" s="119"/>
      <c r="C103" s="2" t="s">
        <v>421</v>
      </c>
      <c r="D103" s="2"/>
      <c r="E103" s="2"/>
      <c r="F103" s="2"/>
      <c r="G103" s="2"/>
      <c r="H103" s="2"/>
      <c r="I103" s="121">
        <v>8</v>
      </c>
    </row>
    <row r="104" spans="1:9">
      <c r="A104" s="120"/>
      <c r="B104" s="119"/>
      <c r="C104" s="119" t="s">
        <v>457</v>
      </c>
      <c r="D104" s="2"/>
      <c r="E104" s="2"/>
      <c r="F104" s="2"/>
      <c r="G104" s="2"/>
      <c r="H104" s="2"/>
      <c r="I104" s="121">
        <v>11</v>
      </c>
    </row>
    <row r="105" spans="1:9">
      <c r="A105" s="120"/>
      <c r="B105" s="119"/>
      <c r="C105" s="119" t="s">
        <v>455</v>
      </c>
      <c r="D105" s="2"/>
      <c r="E105" s="2"/>
      <c r="F105" s="2"/>
      <c r="G105" s="2"/>
      <c r="H105" s="2"/>
      <c r="I105" s="121">
        <v>10</v>
      </c>
    </row>
    <row r="106" spans="1:9">
      <c r="A106" s="120"/>
      <c r="B106" s="119"/>
      <c r="C106" s="119" t="s">
        <v>456</v>
      </c>
      <c r="D106" s="2"/>
      <c r="E106" s="2"/>
      <c r="F106" s="2"/>
      <c r="G106" s="2"/>
      <c r="H106" s="2"/>
      <c r="I106" s="121">
        <v>20</v>
      </c>
    </row>
    <row r="107" spans="1:9">
      <c r="A107" s="120"/>
      <c r="B107" s="119"/>
      <c r="C107" s="116" t="s">
        <v>139</v>
      </c>
      <c r="D107" s="2" t="s">
        <v>395</v>
      </c>
      <c r="E107" s="2"/>
      <c r="F107" s="2"/>
      <c r="G107" s="2"/>
      <c r="H107" s="2"/>
      <c r="I107" s="117">
        <f>SUM(I103:I106)</f>
        <v>49</v>
      </c>
    </row>
    <row r="108" spans="1:9">
      <c r="A108" s="120"/>
      <c r="B108" s="119"/>
      <c r="C108" s="116"/>
      <c r="D108" s="2"/>
      <c r="E108" s="2"/>
      <c r="F108" s="2"/>
      <c r="G108" s="2"/>
      <c r="H108" s="2"/>
      <c r="I108" s="117"/>
    </row>
    <row r="109" spans="1:9" ht="122.25" customHeight="1">
      <c r="A109" s="120"/>
      <c r="B109" s="119"/>
      <c r="C109" s="2" t="s">
        <v>28</v>
      </c>
      <c r="D109" s="2"/>
      <c r="E109" s="2"/>
      <c r="F109" s="2"/>
      <c r="G109" s="2"/>
      <c r="H109" s="2"/>
      <c r="I109" s="121"/>
    </row>
    <row r="110" spans="1:9">
      <c r="A110" s="120"/>
      <c r="B110" s="119"/>
      <c r="C110" s="2" t="s">
        <v>446</v>
      </c>
      <c r="D110" s="2"/>
      <c r="E110" s="2"/>
      <c r="F110" s="2"/>
      <c r="G110" s="2"/>
      <c r="H110" s="2"/>
      <c r="I110" s="121">
        <v>17</v>
      </c>
    </row>
    <row r="111" spans="1:9">
      <c r="A111" s="120"/>
      <c r="B111" s="119"/>
      <c r="C111" s="119" t="s">
        <v>452</v>
      </c>
      <c r="D111" s="2"/>
      <c r="E111" s="2"/>
      <c r="F111" s="2"/>
      <c r="G111" s="2"/>
      <c r="H111" s="2"/>
      <c r="I111" s="121">
        <v>2</v>
      </c>
    </row>
    <row r="112" spans="1:9">
      <c r="A112" s="120"/>
      <c r="B112" s="119"/>
      <c r="C112" s="119" t="s">
        <v>453</v>
      </c>
      <c r="D112" s="2"/>
      <c r="E112" s="2"/>
      <c r="F112" s="2"/>
      <c r="G112" s="2"/>
      <c r="H112" s="2"/>
      <c r="I112" s="121">
        <v>1</v>
      </c>
    </row>
    <row r="113" spans="1:9">
      <c r="A113" s="120"/>
      <c r="B113" s="119"/>
      <c r="C113" s="119" t="s">
        <v>457</v>
      </c>
      <c r="D113" s="2"/>
      <c r="E113" s="2"/>
      <c r="F113" s="2"/>
      <c r="G113" s="2"/>
      <c r="H113" s="2"/>
      <c r="I113" s="121">
        <v>38</v>
      </c>
    </row>
    <row r="114" spans="1:9">
      <c r="A114" s="120"/>
      <c r="B114" s="119"/>
      <c r="C114" s="119" t="s">
        <v>455</v>
      </c>
      <c r="D114" s="2"/>
      <c r="E114" s="2"/>
      <c r="F114" s="2"/>
      <c r="G114" s="2"/>
      <c r="H114" s="2"/>
      <c r="I114" s="121">
        <v>47</v>
      </c>
    </row>
    <row r="115" spans="1:9">
      <c r="A115" s="120"/>
      <c r="B115" s="119"/>
      <c r="C115" s="119" t="s">
        <v>456</v>
      </c>
      <c r="D115" s="2"/>
      <c r="E115" s="2"/>
      <c r="F115" s="2"/>
      <c r="G115" s="2"/>
      <c r="H115" s="2"/>
      <c r="I115" s="121">
        <v>57</v>
      </c>
    </row>
    <row r="116" spans="1:9">
      <c r="A116" s="120"/>
      <c r="B116" s="119"/>
      <c r="C116" s="96" t="s">
        <v>139</v>
      </c>
      <c r="D116" s="2" t="s">
        <v>395</v>
      </c>
      <c r="E116" s="2"/>
      <c r="F116" s="2"/>
      <c r="G116" s="2"/>
      <c r="H116" s="2"/>
      <c r="I116" s="117">
        <f>SUM(I110:I115)</f>
        <v>162</v>
      </c>
    </row>
    <row r="117" spans="1:9">
      <c r="A117" s="120"/>
      <c r="B117" s="119"/>
      <c r="C117" s="96"/>
      <c r="D117" s="2"/>
      <c r="E117" s="2"/>
      <c r="F117" s="2"/>
      <c r="G117" s="2"/>
      <c r="H117" s="2"/>
      <c r="I117" s="117"/>
    </row>
    <row r="118" spans="1:9" ht="75">
      <c r="A118" s="120"/>
      <c r="B118" s="119"/>
      <c r="C118" s="2" t="s">
        <v>7</v>
      </c>
      <c r="D118" s="2"/>
      <c r="E118" s="2"/>
      <c r="F118" s="2"/>
      <c r="G118" s="2"/>
      <c r="H118" s="2"/>
      <c r="I118" s="119"/>
    </row>
    <row r="119" spans="1:9">
      <c r="A119" s="120"/>
      <c r="B119" s="119"/>
      <c r="C119" s="2" t="s">
        <v>447</v>
      </c>
      <c r="D119" s="2" t="s">
        <v>448</v>
      </c>
      <c r="E119" s="2"/>
      <c r="F119" s="2"/>
      <c r="G119" s="2"/>
      <c r="H119" s="2"/>
      <c r="I119" s="119">
        <v>11650</v>
      </c>
    </row>
    <row r="120" spans="1:9">
      <c r="A120" s="120"/>
      <c r="B120" s="119"/>
      <c r="C120" s="119" t="s">
        <v>452</v>
      </c>
      <c r="D120" s="2"/>
      <c r="E120" s="2"/>
      <c r="F120" s="2"/>
      <c r="G120" s="2"/>
      <c r="H120" s="2"/>
      <c r="I120" s="119">
        <v>200</v>
      </c>
    </row>
    <row r="121" spans="1:9">
      <c r="A121" s="120"/>
      <c r="B121" s="119"/>
      <c r="C121" s="119" t="s">
        <v>453</v>
      </c>
      <c r="D121" s="2"/>
      <c r="E121" s="2"/>
      <c r="F121" s="2"/>
      <c r="G121" s="2"/>
      <c r="H121" s="2"/>
      <c r="I121" s="119">
        <v>100</v>
      </c>
    </row>
    <row r="122" spans="1:9">
      <c r="A122" s="120"/>
      <c r="B122" s="119"/>
      <c r="C122" s="119" t="s">
        <v>457</v>
      </c>
      <c r="D122" s="2"/>
      <c r="E122" s="2"/>
      <c r="F122" s="2"/>
      <c r="G122" s="2"/>
      <c r="H122" s="2"/>
      <c r="I122" s="119">
        <v>7200</v>
      </c>
    </row>
    <row r="123" spans="1:9">
      <c r="A123" s="120"/>
      <c r="B123" s="119"/>
      <c r="C123" s="119" t="s">
        <v>455</v>
      </c>
      <c r="D123" s="2"/>
      <c r="E123" s="2"/>
      <c r="F123" s="2"/>
      <c r="G123" s="2"/>
      <c r="H123" s="2"/>
      <c r="I123" s="119">
        <v>8000</v>
      </c>
    </row>
    <row r="124" spans="1:9">
      <c r="A124" s="120"/>
      <c r="B124" s="119"/>
      <c r="C124" s="119" t="s">
        <v>456</v>
      </c>
      <c r="D124" s="2"/>
      <c r="E124" s="2"/>
      <c r="F124" s="2"/>
      <c r="G124" s="2"/>
      <c r="H124" s="2"/>
      <c r="I124" s="119">
        <v>11150</v>
      </c>
    </row>
    <row r="125" spans="1:9">
      <c r="A125" s="120"/>
      <c r="B125" s="119"/>
      <c r="C125" s="96" t="s">
        <v>139</v>
      </c>
      <c r="D125" s="2" t="s">
        <v>395</v>
      </c>
      <c r="E125" s="2"/>
      <c r="F125" s="2"/>
      <c r="G125" s="2"/>
      <c r="H125" s="2"/>
      <c r="I125" s="116">
        <f>SUM(I119:I124)</f>
        <v>38300</v>
      </c>
    </row>
    <row r="126" spans="1:9" s="120" customFormat="1">
      <c r="B126" s="119"/>
      <c r="C126" s="96"/>
      <c r="D126" s="2"/>
      <c r="E126" s="2"/>
      <c r="F126" s="2"/>
      <c r="G126" s="3"/>
      <c r="H126" s="2"/>
      <c r="I126" s="116"/>
    </row>
    <row r="127" spans="1:9" s="120" customFormat="1">
      <c r="B127" s="119"/>
      <c r="C127" s="96" t="e">
        <f>' Civil'!#REF!</f>
        <v>#REF!</v>
      </c>
      <c r="D127" s="2"/>
      <c r="E127" s="2"/>
      <c r="F127" s="2"/>
      <c r="G127" s="3"/>
      <c r="H127" s="2"/>
      <c r="I127" s="116"/>
    </row>
    <row r="128" spans="1:9" ht="89.25" customHeight="1">
      <c r="B128" s="12"/>
      <c r="C128" s="4" t="s">
        <v>8</v>
      </c>
      <c r="D128" s="3"/>
      <c r="E128" s="3"/>
      <c r="F128" s="3"/>
      <c r="G128" s="3"/>
      <c r="H128" s="3"/>
      <c r="I128" s="12"/>
    </row>
    <row r="129" spans="2:10">
      <c r="B129" s="12"/>
      <c r="C129" s="3" t="s">
        <v>447</v>
      </c>
      <c r="D129" s="3"/>
      <c r="E129" s="3"/>
      <c r="F129" s="3"/>
      <c r="G129" s="3"/>
      <c r="H129" s="3"/>
      <c r="I129" s="114">
        <v>30</v>
      </c>
    </row>
    <row r="130" spans="2:10">
      <c r="B130" s="12"/>
      <c r="C130" s="116" t="s">
        <v>139</v>
      </c>
      <c r="D130" s="3" t="s">
        <v>395</v>
      </c>
      <c r="E130" s="3"/>
      <c r="F130" s="3"/>
      <c r="G130" s="3"/>
      <c r="H130" s="3"/>
      <c r="I130" s="118">
        <f>SUM(I129)</f>
        <v>30</v>
      </c>
    </row>
    <row r="131" spans="2:10">
      <c r="B131" s="12"/>
      <c r="C131" s="116"/>
      <c r="D131" s="3"/>
      <c r="E131" s="3"/>
      <c r="F131" s="3"/>
      <c r="G131" s="3"/>
      <c r="H131" s="3"/>
      <c r="I131" s="118"/>
    </row>
    <row r="132" spans="2:10">
      <c r="B132" s="12"/>
      <c r="C132" s="96" t="str">
        <f>' Civil'!B23</f>
        <v>BRICK WORK / LATERITE WORK</v>
      </c>
      <c r="D132" s="3"/>
      <c r="E132" s="3"/>
      <c r="F132" s="3"/>
      <c r="G132" s="12"/>
      <c r="H132" s="3"/>
      <c r="I132" s="114"/>
    </row>
    <row r="133" spans="2:10" ht="75">
      <c r="B133" s="12"/>
      <c r="C133" s="3" t="s">
        <v>9</v>
      </c>
      <c r="D133" s="3"/>
      <c r="E133" s="3"/>
      <c r="F133" s="3"/>
      <c r="G133" s="12"/>
      <c r="H133" s="3"/>
      <c r="I133" s="12"/>
    </row>
    <row r="134" spans="2:10">
      <c r="B134" s="12"/>
      <c r="C134" s="12" t="s">
        <v>447</v>
      </c>
      <c r="D134" s="12"/>
      <c r="E134" s="12"/>
      <c r="F134" s="12"/>
      <c r="G134" s="12"/>
      <c r="H134" s="12"/>
      <c r="I134" s="114">
        <v>47</v>
      </c>
      <c r="J134" s="122"/>
    </row>
    <row r="135" spans="2:10">
      <c r="B135" s="12"/>
      <c r="C135" s="119" t="s">
        <v>452</v>
      </c>
      <c r="D135" s="12"/>
      <c r="E135" s="12"/>
      <c r="F135" s="12"/>
      <c r="G135" s="12"/>
      <c r="H135" s="12"/>
      <c r="I135" s="114">
        <v>4</v>
      </c>
      <c r="J135" s="122"/>
    </row>
    <row r="136" spans="2:10">
      <c r="B136" s="12"/>
      <c r="C136" s="119" t="s">
        <v>457</v>
      </c>
      <c r="D136" s="12"/>
      <c r="E136" s="12"/>
      <c r="F136" s="12"/>
      <c r="G136" s="12"/>
      <c r="H136" s="12"/>
      <c r="I136" s="114">
        <v>35</v>
      </c>
      <c r="J136" s="122"/>
    </row>
    <row r="137" spans="2:10">
      <c r="B137" s="12"/>
      <c r="C137" s="119" t="s">
        <v>455</v>
      </c>
      <c r="D137" s="12"/>
      <c r="E137" s="12"/>
      <c r="F137" s="12"/>
      <c r="G137" s="18"/>
      <c r="H137" s="12"/>
      <c r="I137" s="114">
        <v>55</v>
      </c>
      <c r="J137" s="122"/>
    </row>
    <row r="138" spans="2:10">
      <c r="B138" s="12"/>
      <c r="C138" s="119" t="s">
        <v>456</v>
      </c>
      <c r="D138" s="12"/>
      <c r="E138" s="12"/>
      <c r="F138" s="12"/>
      <c r="G138" s="12"/>
      <c r="H138" s="12"/>
      <c r="I138" s="114">
        <v>65</v>
      </c>
      <c r="J138" s="122"/>
    </row>
    <row r="139" spans="2:10">
      <c r="B139" s="12"/>
      <c r="C139" s="96" t="s">
        <v>139</v>
      </c>
      <c r="D139" s="18" t="s">
        <v>395</v>
      </c>
      <c r="E139" s="18"/>
      <c r="F139" s="18"/>
      <c r="G139" s="12"/>
      <c r="H139" s="18"/>
      <c r="I139" s="118">
        <f>SUM(I134:I138)</f>
        <v>206</v>
      </c>
      <c r="J139" s="122"/>
    </row>
    <row r="140" spans="2:10">
      <c r="B140" s="12"/>
      <c r="C140" s="12"/>
      <c r="D140" s="12"/>
      <c r="E140" s="12"/>
      <c r="F140" s="12"/>
      <c r="G140" s="12"/>
      <c r="H140" s="12"/>
      <c r="I140" s="114"/>
      <c r="J140" s="122"/>
    </row>
    <row r="141" spans="2:10" ht="75">
      <c r="B141" s="12"/>
      <c r="C141" s="3" t="s">
        <v>27</v>
      </c>
      <c r="D141" s="12"/>
      <c r="E141" s="12"/>
      <c r="F141" s="12"/>
      <c r="G141" s="12"/>
      <c r="H141" s="12"/>
      <c r="I141" s="114"/>
      <c r="J141" s="122"/>
    </row>
    <row r="142" spans="2:10">
      <c r="B142" s="12"/>
      <c r="C142" s="12" t="s">
        <v>452</v>
      </c>
      <c r="D142" s="12"/>
      <c r="E142" s="12"/>
      <c r="F142" s="12"/>
      <c r="G142" s="12"/>
      <c r="H142" s="12"/>
      <c r="I142" s="114">
        <v>20</v>
      </c>
      <c r="J142" s="122"/>
    </row>
    <row r="143" spans="2:10">
      <c r="B143" s="12"/>
      <c r="C143" s="119" t="s">
        <v>453</v>
      </c>
      <c r="D143" s="12"/>
      <c r="E143" s="12"/>
      <c r="F143" s="12"/>
      <c r="G143" s="12"/>
      <c r="H143" s="12"/>
      <c r="I143" s="114">
        <v>20</v>
      </c>
      <c r="J143" s="122"/>
    </row>
    <row r="144" spans="2:10">
      <c r="B144" s="12"/>
      <c r="C144" s="119" t="s">
        <v>457</v>
      </c>
      <c r="D144" s="12"/>
      <c r="E144" s="12"/>
      <c r="F144" s="12"/>
      <c r="G144" s="12"/>
      <c r="H144" s="12"/>
      <c r="I144" s="114">
        <v>43</v>
      </c>
      <c r="J144" s="122"/>
    </row>
    <row r="145" spans="2:10">
      <c r="B145" s="12"/>
      <c r="C145" s="119" t="s">
        <v>455</v>
      </c>
      <c r="D145" s="12"/>
      <c r="E145" s="12"/>
      <c r="F145" s="12"/>
      <c r="G145" s="18"/>
      <c r="H145" s="12"/>
      <c r="I145" s="114">
        <v>45</v>
      </c>
      <c r="J145" s="122"/>
    </row>
    <row r="146" spans="2:10">
      <c r="B146" s="12"/>
      <c r="C146" s="119" t="s">
        <v>456</v>
      </c>
      <c r="D146" s="12"/>
      <c r="E146" s="12"/>
      <c r="F146" s="12"/>
      <c r="G146" s="12"/>
      <c r="H146" s="12"/>
      <c r="I146" s="114">
        <v>82</v>
      </c>
      <c r="J146" s="122"/>
    </row>
    <row r="147" spans="2:10">
      <c r="B147" s="12"/>
      <c r="C147" s="96" t="s">
        <v>139</v>
      </c>
      <c r="D147" s="18" t="s">
        <v>149</v>
      </c>
      <c r="E147" s="18"/>
      <c r="F147" s="18"/>
      <c r="G147" s="12"/>
      <c r="H147" s="18"/>
      <c r="I147" s="118">
        <f>SUM(I142:I146)</f>
        <v>210</v>
      </c>
      <c r="J147" s="122"/>
    </row>
    <row r="148" spans="2:10">
      <c r="B148" s="12"/>
      <c r="C148" s="12"/>
      <c r="D148" s="12"/>
      <c r="E148" s="12"/>
      <c r="F148" s="12"/>
      <c r="G148" s="12"/>
      <c r="H148" s="12"/>
      <c r="I148" s="114"/>
      <c r="J148" s="122"/>
    </row>
    <row r="149" spans="2:10" ht="45">
      <c r="B149" s="12"/>
      <c r="C149" s="3" t="s">
        <v>26</v>
      </c>
      <c r="D149" s="12"/>
      <c r="E149" s="12"/>
      <c r="F149" s="12"/>
      <c r="G149" s="12"/>
      <c r="H149" s="12"/>
      <c r="I149" s="114"/>
      <c r="J149" s="122"/>
    </row>
    <row r="150" spans="2:10">
      <c r="B150" s="12"/>
      <c r="C150" s="12" t="s">
        <v>452</v>
      </c>
      <c r="D150" s="12"/>
      <c r="E150" s="12"/>
      <c r="F150" s="12"/>
      <c r="G150" s="12"/>
      <c r="H150" s="12"/>
      <c r="I150" s="114">
        <v>20</v>
      </c>
      <c r="J150" s="122"/>
    </row>
    <row r="151" spans="2:10">
      <c r="B151" s="12"/>
      <c r="C151" s="119" t="s">
        <v>453</v>
      </c>
      <c r="D151" s="12"/>
      <c r="E151" s="12"/>
      <c r="F151" s="12"/>
      <c r="G151" s="12"/>
      <c r="H151" s="12"/>
      <c r="I151" s="114">
        <v>20</v>
      </c>
      <c r="J151" s="122"/>
    </row>
    <row r="152" spans="2:10">
      <c r="B152" s="12"/>
      <c r="C152" s="119" t="s">
        <v>457</v>
      </c>
      <c r="D152" s="12"/>
      <c r="E152" s="12"/>
      <c r="F152" s="12"/>
      <c r="G152" s="12"/>
      <c r="H152" s="12"/>
      <c r="I152" s="114">
        <v>43</v>
      </c>
      <c r="J152" s="122"/>
    </row>
    <row r="153" spans="2:10">
      <c r="B153" s="12"/>
      <c r="C153" s="119" t="s">
        <v>455</v>
      </c>
      <c r="D153" s="12"/>
      <c r="E153" s="12"/>
      <c r="F153" s="12"/>
      <c r="G153" s="18"/>
      <c r="H153" s="12"/>
      <c r="I153" s="114">
        <v>45</v>
      </c>
      <c r="J153" s="122"/>
    </row>
    <row r="154" spans="2:10">
      <c r="B154" s="12"/>
      <c r="C154" s="119" t="s">
        <v>456</v>
      </c>
      <c r="D154" s="12"/>
      <c r="E154" s="12"/>
      <c r="F154" s="12"/>
      <c r="G154" s="18"/>
      <c r="H154" s="12"/>
      <c r="I154" s="114">
        <v>82</v>
      </c>
      <c r="J154" s="122"/>
    </row>
    <row r="155" spans="2:10">
      <c r="B155" s="12"/>
      <c r="C155" s="96" t="s">
        <v>139</v>
      </c>
      <c r="D155" s="18" t="s">
        <v>149</v>
      </c>
      <c r="E155" s="18"/>
      <c r="F155" s="18"/>
      <c r="G155" s="12"/>
      <c r="H155" s="18"/>
      <c r="I155" s="118">
        <f>SUM(I150:I154)</f>
        <v>210</v>
      </c>
      <c r="J155" s="122"/>
    </row>
    <row r="156" spans="2:10">
      <c r="B156" s="12"/>
      <c r="C156" s="96"/>
      <c r="D156" s="18"/>
      <c r="E156" s="18"/>
      <c r="F156" s="18"/>
      <c r="G156" s="12"/>
      <c r="H156" s="18"/>
      <c r="I156" s="118"/>
      <c r="J156" s="122"/>
    </row>
    <row r="157" spans="2:10" ht="15.75">
      <c r="B157" s="12"/>
      <c r="C157" s="123">
        <f>' Civil'!B32:C32</f>
        <v>0</v>
      </c>
      <c r="D157" s="12"/>
      <c r="E157" s="12"/>
      <c r="F157" s="12"/>
      <c r="G157" s="12"/>
      <c r="H157" s="12"/>
      <c r="I157" s="114"/>
      <c r="J157" s="122"/>
    </row>
    <row r="158" spans="2:10" ht="330">
      <c r="B158" s="12"/>
      <c r="C158" s="3" t="s">
        <v>36</v>
      </c>
      <c r="D158" s="12"/>
      <c r="E158" s="12"/>
      <c r="F158" s="12"/>
      <c r="G158" s="12"/>
      <c r="H158" s="12"/>
      <c r="I158" s="114"/>
      <c r="J158" s="122"/>
    </row>
    <row r="159" spans="2:10">
      <c r="B159" s="12"/>
      <c r="C159" s="12" t="s">
        <v>452</v>
      </c>
      <c r="D159" s="12"/>
      <c r="E159" s="12"/>
      <c r="F159" s="12"/>
      <c r="G159" s="12"/>
      <c r="H159" s="12"/>
      <c r="I159" s="114">
        <v>400</v>
      </c>
      <c r="J159" s="122"/>
    </row>
    <row r="160" spans="2:10">
      <c r="B160" s="12"/>
      <c r="C160" s="119" t="s">
        <v>453</v>
      </c>
      <c r="D160" s="12"/>
      <c r="E160" s="12"/>
      <c r="F160" s="12"/>
      <c r="G160" s="12"/>
      <c r="H160" s="12"/>
      <c r="I160" s="114">
        <v>250</v>
      </c>
      <c r="J160" s="122"/>
    </row>
    <row r="161" spans="2:10">
      <c r="B161" s="12"/>
      <c r="C161" s="119" t="s">
        <v>457</v>
      </c>
      <c r="D161" s="12"/>
      <c r="E161" s="12"/>
      <c r="F161" s="12"/>
      <c r="G161" s="12"/>
      <c r="H161" s="12"/>
      <c r="I161" s="114">
        <v>100</v>
      </c>
      <c r="J161" s="122"/>
    </row>
    <row r="162" spans="2:10">
      <c r="B162" s="12"/>
      <c r="C162" s="119" t="s">
        <v>455</v>
      </c>
      <c r="D162" s="12"/>
      <c r="E162" s="12"/>
      <c r="F162" s="12"/>
      <c r="G162" s="18"/>
      <c r="H162" s="12"/>
      <c r="I162" s="114">
        <v>500</v>
      </c>
      <c r="J162" s="122"/>
    </row>
    <row r="163" spans="2:10">
      <c r="B163" s="12"/>
      <c r="C163" s="3" t="s">
        <v>456</v>
      </c>
      <c r="D163" s="12"/>
      <c r="E163" s="12"/>
      <c r="F163" s="12"/>
      <c r="G163" s="12"/>
      <c r="H163" s="12"/>
      <c r="I163" s="114">
        <v>420</v>
      </c>
      <c r="J163" s="122"/>
    </row>
    <row r="164" spans="2:10">
      <c r="B164" s="12"/>
      <c r="C164" s="96" t="s">
        <v>139</v>
      </c>
      <c r="D164" s="18" t="s">
        <v>448</v>
      </c>
      <c r="E164" s="18"/>
      <c r="F164" s="18"/>
      <c r="G164" s="12"/>
      <c r="H164" s="18"/>
      <c r="I164" s="118">
        <f>SUM(I159:I163)</f>
        <v>1670</v>
      </c>
      <c r="J164" s="122"/>
    </row>
    <row r="165" spans="2:10">
      <c r="B165" s="12"/>
      <c r="C165" s="3"/>
      <c r="D165" s="12"/>
      <c r="E165" s="12"/>
      <c r="F165" s="12"/>
      <c r="G165" s="12"/>
      <c r="H165" s="12"/>
      <c r="I165" s="114"/>
      <c r="J165" s="122"/>
    </row>
    <row r="166" spans="2:10" ht="120">
      <c r="B166" s="12"/>
      <c r="C166" s="3" t="s">
        <v>76</v>
      </c>
      <c r="D166" s="12"/>
      <c r="E166" s="12"/>
      <c r="F166" s="12"/>
      <c r="G166" s="12"/>
      <c r="H166" s="12"/>
      <c r="I166" s="114"/>
      <c r="J166" s="122"/>
    </row>
    <row r="167" spans="2:10">
      <c r="B167" s="12"/>
      <c r="C167" s="12" t="s">
        <v>452</v>
      </c>
      <c r="D167" s="12"/>
      <c r="E167" s="12"/>
      <c r="F167" s="12"/>
      <c r="G167" s="12"/>
      <c r="H167" s="12"/>
      <c r="I167" s="114">
        <v>300</v>
      </c>
      <c r="J167" s="122"/>
    </row>
    <row r="168" spans="2:10">
      <c r="B168" s="12"/>
      <c r="C168" s="119" t="s">
        <v>453</v>
      </c>
      <c r="D168" s="12"/>
      <c r="E168" s="12"/>
      <c r="F168" s="12"/>
      <c r="G168" s="12"/>
      <c r="H168" s="12"/>
      <c r="I168" s="114">
        <v>100</v>
      </c>
      <c r="J168" s="122"/>
    </row>
    <row r="169" spans="2:10">
      <c r="B169" s="12"/>
      <c r="C169" s="119" t="s">
        <v>457</v>
      </c>
      <c r="D169" s="12"/>
      <c r="E169" s="12"/>
      <c r="F169" s="12"/>
      <c r="G169" s="12"/>
      <c r="H169" s="12"/>
      <c r="I169" s="114">
        <v>190</v>
      </c>
      <c r="J169" s="122"/>
    </row>
    <row r="170" spans="2:10">
      <c r="B170" s="12"/>
      <c r="C170" s="119" t="s">
        <v>455</v>
      </c>
      <c r="D170" s="12"/>
      <c r="E170" s="12"/>
      <c r="F170" s="12"/>
      <c r="G170" s="18"/>
      <c r="H170" s="12"/>
      <c r="I170" s="114">
        <v>425</v>
      </c>
      <c r="J170" s="122"/>
    </row>
    <row r="171" spans="2:10">
      <c r="B171" s="12"/>
      <c r="C171" s="3" t="s">
        <v>456</v>
      </c>
      <c r="D171" s="12"/>
      <c r="E171" s="12"/>
      <c r="F171" s="12"/>
      <c r="G171" s="18"/>
      <c r="H171" s="12"/>
      <c r="I171" s="114">
        <v>315</v>
      </c>
      <c r="J171" s="122"/>
    </row>
    <row r="172" spans="2:10">
      <c r="B172" s="12"/>
      <c r="C172" s="96" t="s">
        <v>139</v>
      </c>
      <c r="D172" s="18" t="s">
        <v>448</v>
      </c>
      <c r="E172" s="18"/>
      <c r="F172" s="18"/>
      <c r="G172" s="12"/>
      <c r="H172" s="18"/>
      <c r="I172" s="118">
        <f>SUM(I167:I171)</f>
        <v>1330</v>
      </c>
      <c r="J172" s="122"/>
    </row>
    <row r="173" spans="2:10">
      <c r="B173" s="12"/>
      <c r="C173" s="96"/>
      <c r="D173" s="18"/>
      <c r="E173" s="18"/>
      <c r="F173" s="18"/>
      <c r="G173" s="12"/>
      <c r="H173" s="18"/>
      <c r="I173" s="118"/>
      <c r="J173" s="122"/>
    </row>
    <row r="174" spans="2:10" ht="60">
      <c r="B174" s="12"/>
      <c r="C174" s="3" t="s">
        <v>38</v>
      </c>
      <c r="D174" s="12"/>
      <c r="E174" s="12"/>
      <c r="F174" s="12"/>
      <c r="G174" s="12"/>
      <c r="H174" s="12"/>
      <c r="I174" s="114"/>
      <c r="J174" s="122"/>
    </row>
    <row r="175" spans="2:10">
      <c r="B175" s="12"/>
      <c r="C175" s="12" t="s">
        <v>452</v>
      </c>
      <c r="D175" s="12"/>
      <c r="E175" s="12"/>
      <c r="F175" s="12"/>
      <c r="G175" s="12"/>
      <c r="H175" s="12"/>
      <c r="I175" s="114">
        <v>16</v>
      </c>
      <c r="J175" s="122"/>
    </row>
    <row r="176" spans="2:10">
      <c r="B176" s="12"/>
      <c r="C176" s="119" t="s">
        <v>453</v>
      </c>
      <c r="D176" s="12"/>
      <c r="E176" s="12"/>
      <c r="F176" s="12"/>
      <c r="G176" s="12"/>
      <c r="H176" s="12"/>
      <c r="I176" s="114">
        <v>5</v>
      </c>
      <c r="J176" s="122"/>
    </row>
    <row r="177" spans="2:10">
      <c r="B177" s="12"/>
      <c r="C177" s="119" t="s">
        <v>457</v>
      </c>
      <c r="D177" s="12"/>
      <c r="E177" s="12"/>
      <c r="F177" s="12"/>
      <c r="G177" s="12"/>
      <c r="H177" s="12"/>
      <c r="I177" s="114">
        <v>5</v>
      </c>
      <c r="J177" s="122"/>
    </row>
    <row r="178" spans="2:10">
      <c r="B178" s="12"/>
      <c r="C178" s="119" t="s">
        <v>455</v>
      </c>
      <c r="D178" s="12"/>
      <c r="E178" s="12"/>
      <c r="F178" s="12"/>
      <c r="G178" s="18"/>
      <c r="H178" s="12"/>
      <c r="I178" s="114">
        <v>15</v>
      </c>
      <c r="J178" s="122"/>
    </row>
    <row r="179" spans="2:10">
      <c r="B179" s="12"/>
      <c r="C179" s="3" t="s">
        <v>456</v>
      </c>
      <c r="D179" s="12"/>
      <c r="E179" s="12"/>
      <c r="F179" s="12"/>
      <c r="G179" s="12"/>
      <c r="H179" s="12"/>
      <c r="I179" s="114">
        <v>10</v>
      </c>
      <c r="J179" s="122"/>
    </row>
    <row r="180" spans="2:10">
      <c r="B180" s="12"/>
      <c r="C180" s="96" t="s">
        <v>139</v>
      </c>
      <c r="D180" s="18" t="s">
        <v>449</v>
      </c>
      <c r="E180" s="18"/>
      <c r="F180" s="18"/>
      <c r="G180" s="12"/>
      <c r="H180" s="18"/>
      <c r="I180" s="118">
        <f>SUM(I175:I179)</f>
        <v>51</v>
      </c>
      <c r="J180" s="122"/>
    </row>
    <row r="181" spans="2:10">
      <c r="B181" s="12"/>
      <c r="C181" s="3"/>
      <c r="D181" s="12"/>
      <c r="E181" s="12"/>
      <c r="F181" s="12"/>
      <c r="G181" s="12"/>
      <c r="H181" s="12"/>
      <c r="I181" s="114"/>
      <c r="J181" s="122"/>
    </row>
    <row r="182" spans="2:10" ht="89.25">
      <c r="B182" s="12"/>
      <c r="C182" s="101" t="s">
        <v>478</v>
      </c>
      <c r="D182" s="12"/>
      <c r="E182" s="12"/>
      <c r="F182" s="12"/>
      <c r="G182" s="12"/>
      <c r="H182" s="12"/>
      <c r="I182" s="114"/>
      <c r="J182" s="122"/>
    </row>
    <row r="183" spans="2:10">
      <c r="B183" s="12"/>
      <c r="C183" s="7" t="s">
        <v>452</v>
      </c>
      <c r="D183" s="12"/>
      <c r="E183" s="12"/>
      <c r="F183" s="12"/>
      <c r="G183" s="18"/>
      <c r="H183" s="12"/>
      <c r="I183" s="114">
        <v>3</v>
      </c>
      <c r="J183" s="122"/>
    </row>
    <row r="184" spans="2:10">
      <c r="B184" s="12"/>
      <c r="C184" s="7" t="s">
        <v>455</v>
      </c>
      <c r="D184" s="12"/>
      <c r="E184" s="12"/>
      <c r="F184" s="12"/>
      <c r="G184" s="12"/>
      <c r="H184" s="12"/>
      <c r="I184" s="114">
        <v>31</v>
      </c>
      <c r="J184" s="122"/>
    </row>
    <row r="185" spans="2:10">
      <c r="B185" s="12"/>
      <c r="C185" s="96" t="s">
        <v>139</v>
      </c>
      <c r="D185" s="18" t="s">
        <v>149</v>
      </c>
      <c r="E185" s="18"/>
      <c r="F185" s="18"/>
      <c r="G185" s="12"/>
      <c r="H185" s="18"/>
      <c r="I185" s="118">
        <f>SUM(I183:I184)</f>
        <v>34</v>
      </c>
      <c r="J185" s="122"/>
    </row>
    <row r="186" spans="2:10">
      <c r="B186" s="12"/>
      <c r="C186" s="3"/>
      <c r="D186" s="12"/>
      <c r="E186" s="12"/>
      <c r="F186" s="12"/>
      <c r="G186" s="12"/>
      <c r="H186" s="12"/>
      <c r="I186" s="114"/>
      <c r="J186" s="122"/>
    </row>
    <row r="187" spans="2:10" ht="105">
      <c r="B187" s="12"/>
      <c r="C187" s="3" t="s">
        <v>479</v>
      </c>
      <c r="D187" s="12"/>
      <c r="E187" s="12"/>
      <c r="F187" s="12"/>
      <c r="G187" s="12"/>
      <c r="H187" s="12"/>
      <c r="I187" s="114"/>
      <c r="J187" s="122"/>
    </row>
    <row r="188" spans="2:10">
      <c r="B188" s="12"/>
      <c r="C188" s="12" t="s">
        <v>452</v>
      </c>
      <c r="D188" s="12"/>
      <c r="E188" s="12"/>
      <c r="F188" s="12"/>
      <c r="G188" s="12"/>
      <c r="H188" s="12"/>
      <c r="I188" s="114">
        <v>48</v>
      </c>
      <c r="J188" s="122"/>
    </row>
    <row r="189" spans="2:10">
      <c r="B189" s="12"/>
      <c r="C189" s="119" t="s">
        <v>453</v>
      </c>
      <c r="D189" s="12"/>
      <c r="E189" s="12"/>
      <c r="F189" s="12"/>
      <c r="G189" s="12"/>
      <c r="H189" s="12"/>
      <c r="I189" s="114">
        <v>25</v>
      </c>
      <c r="J189" s="122"/>
    </row>
    <row r="190" spans="2:10">
      <c r="B190" s="12"/>
      <c r="C190" s="119" t="s">
        <v>457</v>
      </c>
      <c r="D190" s="12"/>
      <c r="E190" s="12"/>
      <c r="F190" s="12"/>
      <c r="G190" s="12"/>
      <c r="H190" s="12"/>
      <c r="I190" s="114">
        <v>7</v>
      </c>
      <c r="J190" s="122"/>
    </row>
    <row r="191" spans="2:10">
      <c r="B191" s="12"/>
      <c r="C191" s="119" t="s">
        <v>455</v>
      </c>
      <c r="D191" s="12"/>
      <c r="E191" s="12"/>
      <c r="F191" s="12"/>
      <c r="G191" s="18"/>
      <c r="H191" s="12"/>
      <c r="I191" s="114">
        <v>55</v>
      </c>
      <c r="J191" s="122"/>
    </row>
    <row r="192" spans="2:10">
      <c r="B192" s="12"/>
      <c r="C192" s="3" t="s">
        <v>456</v>
      </c>
      <c r="D192" s="12"/>
      <c r="E192" s="12"/>
      <c r="F192" s="12"/>
      <c r="G192" s="12"/>
      <c r="H192" s="12"/>
      <c r="I192" s="114">
        <v>40</v>
      </c>
      <c r="J192" s="122"/>
    </row>
    <row r="193" spans="2:10">
      <c r="B193" s="12"/>
      <c r="C193" s="96" t="s">
        <v>139</v>
      </c>
      <c r="D193" s="18" t="s">
        <v>149</v>
      </c>
      <c r="E193" s="18"/>
      <c r="F193" s="18"/>
      <c r="G193" s="7"/>
      <c r="H193" s="18"/>
      <c r="I193" s="118">
        <f>SUM(I188:I192)</f>
        <v>175</v>
      </c>
      <c r="J193" s="122"/>
    </row>
    <row r="194" spans="2:10">
      <c r="B194" s="12"/>
      <c r="C194" s="3"/>
      <c r="D194" s="12"/>
      <c r="E194" s="12"/>
      <c r="F194" s="12"/>
      <c r="G194" s="7"/>
      <c r="H194" s="12"/>
      <c r="I194" s="114"/>
      <c r="J194" s="122"/>
    </row>
    <row r="195" spans="2:10" ht="105">
      <c r="B195" s="12"/>
      <c r="C195" s="3" t="s">
        <v>37</v>
      </c>
      <c r="D195" s="7"/>
      <c r="E195" s="7"/>
      <c r="F195" s="7"/>
      <c r="G195" s="7"/>
      <c r="H195" s="7"/>
      <c r="I195" s="114"/>
      <c r="J195" s="122"/>
    </row>
    <row r="196" spans="2:10">
      <c r="B196" s="12"/>
      <c r="C196" s="119" t="s">
        <v>457</v>
      </c>
      <c r="D196" s="7"/>
      <c r="E196" s="7"/>
      <c r="F196" s="7"/>
      <c r="G196" s="12"/>
      <c r="H196" s="7"/>
      <c r="I196" s="114">
        <v>25</v>
      </c>
      <c r="J196" s="122"/>
    </row>
    <row r="197" spans="2:10">
      <c r="B197" s="12"/>
      <c r="C197" s="119" t="s">
        <v>455</v>
      </c>
      <c r="D197" s="7"/>
      <c r="E197" s="7"/>
      <c r="F197" s="7"/>
      <c r="G197" s="18"/>
      <c r="H197" s="7"/>
      <c r="I197" s="114">
        <v>28</v>
      </c>
      <c r="J197" s="122"/>
    </row>
    <row r="198" spans="2:10">
      <c r="B198" s="12"/>
      <c r="C198" s="3" t="s">
        <v>456</v>
      </c>
      <c r="D198" s="12"/>
      <c r="E198" s="12"/>
      <c r="F198" s="12"/>
      <c r="G198" s="12"/>
      <c r="H198" s="12"/>
      <c r="I198" s="114">
        <v>33</v>
      </c>
      <c r="J198" s="122"/>
    </row>
    <row r="199" spans="2:10">
      <c r="B199" s="12"/>
      <c r="C199" s="96" t="s">
        <v>139</v>
      </c>
      <c r="D199" s="18" t="s">
        <v>149</v>
      </c>
      <c r="E199" s="18"/>
      <c r="F199" s="18"/>
      <c r="G199" s="12"/>
      <c r="H199" s="18"/>
      <c r="I199" s="118">
        <f>SUM(I196:I198)</f>
        <v>86</v>
      </c>
      <c r="J199" s="122"/>
    </row>
    <row r="200" spans="2:10">
      <c r="B200" s="12"/>
      <c r="C200" s="3"/>
      <c r="D200" s="12"/>
      <c r="E200" s="12"/>
      <c r="F200" s="12"/>
      <c r="G200" s="12"/>
      <c r="H200" s="12"/>
      <c r="I200" s="114"/>
      <c r="J200" s="122"/>
    </row>
    <row r="201" spans="2:10">
      <c r="B201" s="12"/>
      <c r="C201" s="3"/>
      <c r="D201" s="12"/>
      <c r="E201" s="12"/>
      <c r="F201" s="12"/>
      <c r="G201" s="12"/>
      <c r="H201" s="12"/>
      <c r="I201" s="114"/>
      <c r="J201" s="122"/>
    </row>
    <row r="202" spans="2:10" ht="102">
      <c r="B202" s="12"/>
      <c r="C202" s="7" t="s">
        <v>480</v>
      </c>
      <c r="D202" s="12"/>
      <c r="E202" s="12"/>
      <c r="F202" s="12"/>
      <c r="G202" s="12"/>
      <c r="H202" s="12"/>
      <c r="I202" s="114"/>
      <c r="J202" s="122"/>
    </row>
    <row r="203" spans="2:10">
      <c r="B203" s="12"/>
      <c r="C203" s="119" t="s">
        <v>482</v>
      </c>
      <c r="D203" s="7"/>
      <c r="E203" s="7"/>
      <c r="F203" s="7"/>
      <c r="G203" s="12"/>
      <c r="H203" s="7"/>
      <c r="I203" s="114">
        <v>4</v>
      </c>
      <c r="J203" s="122"/>
    </row>
    <row r="204" spans="2:10">
      <c r="B204" s="12"/>
      <c r="C204" s="96" t="s">
        <v>139</v>
      </c>
      <c r="D204" s="18" t="s">
        <v>149</v>
      </c>
      <c r="E204" s="18"/>
      <c r="F204" s="18"/>
      <c r="G204" s="12"/>
      <c r="H204" s="18"/>
      <c r="I204" s="118">
        <f>SUM(I203:I203)</f>
        <v>4</v>
      </c>
      <c r="J204" s="122"/>
    </row>
    <row r="205" spans="2:10">
      <c r="B205" s="12"/>
      <c r="C205" s="3"/>
      <c r="D205" s="12"/>
      <c r="E205" s="12"/>
      <c r="F205" s="12"/>
      <c r="G205" s="12"/>
      <c r="H205" s="12"/>
      <c r="I205" s="114"/>
      <c r="J205" s="122"/>
    </row>
    <row r="206" spans="2:10" ht="150">
      <c r="B206" s="12"/>
      <c r="C206" s="3" t="s">
        <v>40</v>
      </c>
      <c r="D206" s="12"/>
      <c r="E206" s="12"/>
      <c r="F206" s="12"/>
      <c r="G206" s="12"/>
      <c r="H206" s="12"/>
      <c r="I206" s="114"/>
      <c r="J206" s="122"/>
    </row>
    <row r="207" spans="2:10">
      <c r="B207" s="12"/>
      <c r="C207" s="12" t="s">
        <v>452</v>
      </c>
      <c r="D207" s="12"/>
      <c r="E207" s="12"/>
      <c r="F207" s="12"/>
      <c r="G207" s="12"/>
      <c r="H207" s="12"/>
      <c r="I207" s="114">
        <v>70</v>
      </c>
      <c r="J207" s="122"/>
    </row>
    <row r="208" spans="2:10">
      <c r="B208" s="12"/>
      <c r="C208" s="119" t="s">
        <v>453</v>
      </c>
      <c r="D208" s="12"/>
      <c r="E208" s="12"/>
      <c r="F208" s="12"/>
      <c r="G208" s="12"/>
      <c r="H208" s="12"/>
      <c r="I208" s="114">
        <v>36</v>
      </c>
      <c r="J208" s="122"/>
    </row>
    <row r="209" spans="2:10">
      <c r="B209" s="12"/>
      <c r="C209" s="119" t="s">
        <v>457</v>
      </c>
      <c r="D209" s="12"/>
      <c r="E209" s="12"/>
      <c r="F209" s="12"/>
      <c r="G209" s="12"/>
      <c r="H209" s="12"/>
      <c r="I209" s="114">
        <v>6</v>
      </c>
      <c r="J209" s="122"/>
    </row>
    <row r="210" spans="2:10">
      <c r="B210" s="12"/>
      <c r="C210" s="119" t="s">
        <v>455</v>
      </c>
      <c r="D210" s="12"/>
      <c r="E210" s="12"/>
      <c r="F210" s="12"/>
      <c r="G210" s="18"/>
      <c r="H210" s="12"/>
      <c r="I210" s="114">
        <v>55</v>
      </c>
      <c r="J210" s="122"/>
    </row>
    <row r="211" spans="2:10">
      <c r="B211" s="12"/>
      <c r="C211" s="3" t="s">
        <v>456</v>
      </c>
      <c r="D211" s="12"/>
      <c r="E211" s="12"/>
      <c r="F211" s="12"/>
      <c r="G211" s="12"/>
      <c r="H211" s="12"/>
      <c r="I211" s="114">
        <v>43</v>
      </c>
      <c r="J211" s="122"/>
    </row>
    <row r="212" spans="2:10">
      <c r="B212" s="12"/>
      <c r="C212" s="96" t="s">
        <v>139</v>
      </c>
      <c r="D212" s="18" t="s">
        <v>149</v>
      </c>
      <c r="E212" s="18"/>
      <c r="F212" s="18"/>
      <c r="G212" s="12"/>
      <c r="H212" s="18"/>
      <c r="I212" s="118">
        <f>SUM(I207:I211)</f>
        <v>210</v>
      </c>
      <c r="J212" s="122"/>
    </row>
    <row r="213" spans="2:10">
      <c r="B213" s="12"/>
      <c r="C213" s="3"/>
      <c r="D213" s="12"/>
      <c r="E213" s="12"/>
      <c r="F213" s="12"/>
      <c r="G213" s="12"/>
      <c r="H213" s="12"/>
      <c r="I213" s="114"/>
      <c r="J213" s="122"/>
    </row>
    <row r="214" spans="2:10">
      <c r="B214" s="12"/>
      <c r="C214" s="3"/>
      <c r="D214" s="12"/>
      <c r="E214" s="12"/>
      <c r="F214" s="12"/>
      <c r="G214" s="12"/>
      <c r="H214" s="12"/>
      <c r="I214" s="114"/>
      <c r="J214" s="122"/>
    </row>
    <row r="215" spans="2:10" ht="120">
      <c r="B215" s="12"/>
      <c r="C215" s="3" t="s">
        <v>41</v>
      </c>
      <c r="D215" s="12"/>
      <c r="E215" s="12"/>
      <c r="F215" s="12"/>
      <c r="G215" s="12"/>
      <c r="H215" s="12"/>
      <c r="I215" s="114"/>
      <c r="J215" s="122"/>
    </row>
    <row r="216" spans="2:10">
      <c r="B216" s="12"/>
      <c r="C216" s="12" t="s">
        <v>452</v>
      </c>
      <c r="D216" s="12"/>
      <c r="E216" s="12"/>
      <c r="F216" s="12"/>
      <c r="G216" s="12"/>
      <c r="H216" s="12"/>
      <c r="I216" s="114">
        <v>20</v>
      </c>
      <c r="J216" s="122"/>
    </row>
    <row r="217" spans="2:10">
      <c r="B217" s="12"/>
      <c r="C217" s="119" t="s">
        <v>453</v>
      </c>
      <c r="D217" s="12"/>
      <c r="E217" s="12"/>
      <c r="F217" s="12"/>
      <c r="G217" s="12"/>
      <c r="H217" s="12"/>
      <c r="I217" s="114">
        <v>4</v>
      </c>
      <c r="J217" s="122"/>
    </row>
    <row r="218" spans="2:10">
      <c r="B218" s="12"/>
      <c r="C218" s="119" t="s">
        <v>457</v>
      </c>
      <c r="D218" s="12"/>
      <c r="E218" s="12"/>
      <c r="F218" s="12"/>
      <c r="G218" s="18"/>
      <c r="H218" s="12"/>
      <c r="I218" s="114">
        <v>4</v>
      </c>
      <c r="J218" s="122"/>
    </row>
    <row r="219" spans="2:10">
      <c r="B219" s="12"/>
      <c r="C219" s="119" t="s">
        <v>455</v>
      </c>
      <c r="D219" s="12"/>
      <c r="E219" s="12"/>
      <c r="F219" s="12"/>
      <c r="G219" s="18"/>
      <c r="H219" s="12"/>
      <c r="I219" s="114">
        <v>18</v>
      </c>
      <c r="J219" s="122"/>
    </row>
    <row r="220" spans="2:10">
      <c r="B220" s="12"/>
      <c r="C220" s="3" t="s">
        <v>456</v>
      </c>
      <c r="D220" s="18"/>
      <c r="E220" s="18"/>
      <c r="F220" s="18"/>
      <c r="G220" s="18"/>
      <c r="H220" s="18"/>
      <c r="I220" s="114">
        <v>6</v>
      </c>
      <c r="J220" s="122"/>
    </row>
    <row r="221" spans="2:10">
      <c r="B221" s="12"/>
      <c r="C221" s="96" t="s">
        <v>139</v>
      </c>
      <c r="D221" s="18" t="s">
        <v>449</v>
      </c>
      <c r="E221" s="18"/>
      <c r="F221" s="18"/>
      <c r="G221" s="18"/>
      <c r="H221" s="18"/>
      <c r="I221" s="118">
        <f>SUM(I216:I220)</f>
        <v>52</v>
      </c>
      <c r="J221" s="122"/>
    </row>
    <row r="222" spans="2:10">
      <c r="B222" s="12"/>
      <c r="C222" s="3"/>
      <c r="D222" s="18"/>
      <c r="E222" s="18"/>
      <c r="F222" s="18"/>
      <c r="G222" s="18"/>
      <c r="H222" s="18"/>
      <c r="I222" s="114"/>
      <c r="J222" s="122"/>
    </row>
    <row r="223" spans="2:10">
      <c r="B223" s="12"/>
      <c r="C223" s="3"/>
      <c r="D223" s="18"/>
      <c r="E223" s="18"/>
      <c r="F223" s="18"/>
      <c r="G223" s="18"/>
      <c r="H223" s="18"/>
      <c r="I223" s="114"/>
      <c r="J223" s="122"/>
    </row>
    <row r="224" spans="2:10" ht="60">
      <c r="B224" s="12"/>
      <c r="C224" s="3" t="s">
        <v>42</v>
      </c>
      <c r="D224" s="18"/>
      <c r="E224" s="18"/>
      <c r="F224" s="18"/>
      <c r="G224" s="18"/>
      <c r="H224" s="18"/>
      <c r="I224" s="114"/>
      <c r="J224" s="122"/>
    </row>
    <row r="225" spans="2:10">
      <c r="B225" s="12"/>
      <c r="C225" s="12" t="s">
        <v>452</v>
      </c>
      <c r="D225" s="18"/>
      <c r="E225" s="18"/>
      <c r="F225" s="18"/>
      <c r="G225" s="18"/>
      <c r="H225" s="18"/>
      <c r="I225" s="114">
        <v>18</v>
      </c>
      <c r="J225" s="122"/>
    </row>
    <row r="226" spans="2:10">
      <c r="B226" s="12"/>
      <c r="C226" s="119" t="s">
        <v>453</v>
      </c>
      <c r="D226" s="18"/>
      <c r="E226" s="18"/>
      <c r="F226" s="18"/>
      <c r="G226" s="18"/>
      <c r="H226" s="18"/>
      <c r="I226" s="114">
        <v>15</v>
      </c>
      <c r="J226" s="122"/>
    </row>
    <row r="227" spans="2:10">
      <c r="B227" s="12"/>
      <c r="C227" s="119" t="s">
        <v>457</v>
      </c>
      <c r="D227" s="18"/>
      <c r="E227" s="18"/>
      <c r="F227" s="18"/>
      <c r="G227" s="18"/>
      <c r="H227" s="18"/>
      <c r="I227" s="114">
        <v>2</v>
      </c>
      <c r="J227" s="122"/>
    </row>
    <row r="228" spans="2:10">
      <c r="B228" s="12"/>
      <c r="C228" s="119" t="s">
        <v>455</v>
      </c>
      <c r="D228" s="18"/>
      <c r="E228" s="18"/>
      <c r="F228" s="18"/>
      <c r="G228" s="18"/>
      <c r="H228" s="18"/>
      <c r="I228" s="114">
        <v>5</v>
      </c>
      <c r="J228" s="122"/>
    </row>
    <row r="229" spans="2:10">
      <c r="B229" s="12"/>
      <c r="C229" s="3" t="s">
        <v>456</v>
      </c>
      <c r="D229" s="18"/>
      <c r="E229" s="18"/>
      <c r="F229" s="18"/>
      <c r="G229" s="18"/>
      <c r="H229" s="18"/>
      <c r="I229" s="114">
        <v>7</v>
      </c>
      <c r="J229" s="122"/>
    </row>
    <row r="230" spans="2:10">
      <c r="B230" s="12"/>
      <c r="C230" s="96" t="s">
        <v>139</v>
      </c>
      <c r="D230" s="18" t="s">
        <v>449</v>
      </c>
      <c r="E230" s="18"/>
      <c r="F230" s="18"/>
      <c r="G230" s="18"/>
      <c r="H230" s="18"/>
      <c r="I230" s="118">
        <f>SUM(I225:I229)</f>
        <v>47</v>
      </c>
      <c r="J230" s="122"/>
    </row>
    <row r="231" spans="2:10">
      <c r="B231" s="12"/>
      <c r="C231" s="3"/>
      <c r="D231" s="18"/>
      <c r="E231" s="18"/>
      <c r="F231" s="18"/>
      <c r="G231" s="12"/>
      <c r="H231" s="18"/>
      <c r="I231" s="114"/>
      <c r="J231" s="122"/>
    </row>
    <row r="232" spans="2:10">
      <c r="B232" s="12"/>
      <c r="C232" s="3"/>
      <c r="D232" s="18"/>
      <c r="E232" s="18"/>
      <c r="F232" s="18"/>
      <c r="G232" s="12"/>
      <c r="H232" s="18"/>
      <c r="I232" s="114"/>
      <c r="J232" s="122"/>
    </row>
    <row r="233" spans="2:10" ht="90">
      <c r="B233" s="12"/>
      <c r="C233" s="3" t="s">
        <v>43</v>
      </c>
      <c r="D233" s="12"/>
      <c r="E233" s="12"/>
      <c r="F233" s="12"/>
      <c r="G233" s="12"/>
      <c r="H233" s="12"/>
      <c r="I233" s="114"/>
      <c r="J233" s="122"/>
    </row>
    <row r="234" spans="2:10">
      <c r="B234" s="12"/>
      <c r="C234" s="12" t="s">
        <v>452</v>
      </c>
      <c r="D234" s="12"/>
      <c r="E234" s="12"/>
      <c r="F234" s="12"/>
      <c r="G234" s="12"/>
      <c r="H234" s="12"/>
      <c r="I234" s="114">
        <v>18</v>
      </c>
      <c r="J234" s="122"/>
    </row>
    <row r="235" spans="2:10">
      <c r="B235" s="12"/>
      <c r="C235" s="119" t="s">
        <v>453</v>
      </c>
      <c r="D235" s="12"/>
      <c r="E235" s="12"/>
      <c r="F235" s="12"/>
      <c r="G235" s="12"/>
      <c r="H235" s="12"/>
      <c r="I235" s="114">
        <v>15</v>
      </c>
      <c r="J235" s="122"/>
    </row>
    <row r="236" spans="2:10">
      <c r="B236" s="12"/>
      <c r="C236" s="119" t="s">
        <v>457</v>
      </c>
      <c r="D236" s="12"/>
      <c r="E236" s="12"/>
      <c r="F236" s="12"/>
      <c r="G236" s="18"/>
      <c r="H236" s="12"/>
      <c r="I236" s="114">
        <v>2</v>
      </c>
      <c r="J236" s="122"/>
    </row>
    <row r="237" spans="2:10">
      <c r="B237" s="12"/>
      <c r="C237" s="119" t="s">
        <v>455</v>
      </c>
      <c r="D237" s="12"/>
      <c r="E237" s="12"/>
      <c r="F237" s="12"/>
      <c r="G237" s="18"/>
      <c r="H237" s="12"/>
      <c r="I237" s="114">
        <v>5</v>
      </c>
      <c r="J237" s="122"/>
    </row>
    <row r="238" spans="2:10">
      <c r="B238" s="12"/>
      <c r="C238" s="3" t="s">
        <v>456</v>
      </c>
      <c r="D238" s="18"/>
      <c r="E238" s="18"/>
      <c r="F238" s="18"/>
      <c r="G238" s="18"/>
      <c r="H238" s="18"/>
      <c r="I238" s="114">
        <v>7</v>
      </c>
      <c r="J238" s="122"/>
    </row>
    <row r="239" spans="2:10">
      <c r="B239" s="12"/>
      <c r="C239" s="96" t="s">
        <v>139</v>
      </c>
      <c r="D239" s="18" t="s">
        <v>449</v>
      </c>
      <c r="E239" s="18"/>
      <c r="F239" s="18"/>
      <c r="G239" s="18"/>
      <c r="H239" s="18"/>
      <c r="I239" s="118">
        <f>SUM(I234:I238)</f>
        <v>47</v>
      </c>
      <c r="J239" s="122"/>
    </row>
    <row r="240" spans="2:10">
      <c r="B240" s="12"/>
      <c r="C240" s="3"/>
      <c r="D240" s="18"/>
      <c r="E240" s="18"/>
      <c r="F240" s="18"/>
      <c r="G240" s="12"/>
      <c r="H240" s="18"/>
      <c r="I240" s="114"/>
      <c r="J240" s="122"/>
    </row>
    <row r="241" spans="2:10">
      <c r="B241" s="12"/>
      <c r="C241" s="3"/>
      <c r="D241" s="18"/>
      <c r="E241" s="18"/>
      <c r="F241" s="18"/>
      <c r="G241" s="12"/>
      <c r="H241" s="18"/>
      <c r="I241" s="114"/>
      <c r="J241" s="122"/>
    </row>
    <row r="242" spans="2:10" ht="90">
      <c r="B242" s="12"/>
      <c r="C242" s="3" t="s">
        <v>44</v>
      </c>
      <c r="D242" s="12"/>
      <c r="E242" s="12"/>
      <c r="F242" s="12"/>
      <c r="G242" s="12"/>
      <c r="H242" s="12"/>
      <c r="I242" s="114"/>
      <c r="J242" s="122"/>
    </row>
    <row r="243" spans="2:10">
      <c r="B243" s="12"/>
      <c r="C243" s="12" t="s">
        <v>452</v>
      </c>
      <c r="D243" s="12"/>
      <c r="E243" s="12"/>
      <c r="F243" s="12"/>
      <c r="G243" s="12"/>
      <c r="H243" s="12"/>
      <c r="I243" s="114">
        <v>18</v>
      </c>
      <c r="J243" s="122"/>
    </row>
    <row r="244" spans="2:10">
      <c r="B244" s="12"/>
      <c r="C244" s="119" t="s">
        <v>453</v>
      </c>
      <c r="D244" s="12"/>
      <c r="E244" s="12"/>
      <c r="F244" s="12"/>
      <c r="G244" s="12"/>
      <c r="H244" s="12"/>
      <c r="I244" s="114">
        <v>7</v>
      </c>
      <c r="J244" s="122"/>
    </row>
    <row r="245" spans="2:10">
      <c r="B245" s="12"/>
      <c r="C245" s="119" t="s">
        <v>457</v>
      </c>
      <c r="D245" s="12"/>
      <c r="E245" s="12"/>
      <c r="F245" s="12"/>
      <c r="G245" s="18"/>
      <c r="H245" s="12"/>
      <c r="I245" s="114">
        <v>11</v>
      </c>
      <c r="J245" s="122"/>
    </row>
    <row r="246" spans="2:10">
      <c r="B246" s="12"/>
      <c r="C246" s="119" t="s">
        <v>455</v>
      </c>
      <c r="D246" s="12"/>
      <c r="E246" s="12"/>
      <c r="F246" s="12"/>
      <c r="G246" s="18"/>
      <c r="H246" s="12"/>
      <c r="I246" s="114">
        <v>23</v>
      </c>
      <c r="J246" s="122"/>
    </row>
    <row r="247" spans="2:10">
      <c r="B247" s="12"/>
      <c r="C247" s="3" t="s">
        <v>456</v>
      </c>
      <c r="D247" s="18"/>
      <c r="E247" s="18"/>
      <c r="F247" s="18"/>
      <c r="G247" s="18"/>
      <c r="H247" s="18"/>
      <c r="I247" s="114">
        <v>13</v>
      </c>
      <c r="J247" s="122"/>
    </row>
    <row r="248" spans="2:10">
      <c r="B248" s="12"/>
      <c r="C248" s="96" t="s">
        <v>139</v>
      </c>
      <c r="D248" s="18" t="s">
        <v>449</v>
      </c>
      <c r="E248" s="18"/>
      <c r="F248" s="18"/>
      <c r="G248" s="18"/>
      <c r="H248" s="18"/>
      <c r="I248" s="118">
        <f>SUM(I243:I247)</f>
        <v>72</v>
      </c>
      <c r="J248" s="122"/>
    </row>
    <row r="249" spans="2:10">
      <c r="B249" s="12"/>
      <c r="C249" s="3"/>
      <c r="D249" s="18"/>
      <c r="E249" s="18"/>
      <c r="F249" s="18"/>
      <c r="G249" s="12"/>
      <c r="H249" s="18"/>
      <c r="I249" s="114"/>
      <c r="J249" s="122"/>
    </row>
    <row r="250" spans="2:10">
      <c r="B250" s="12"/>
      <c r="C250" s="3"/>
      <c r="D250" s="18"/>
      <c r="E250" s="18"/>
      <c r="F250" s="18"/>
      <c r="G250" s="12"/>
      <c r="H250" s="18"/>
      <c r="I250" s="114"/>
      <c r="J250" s="122"/>
    </row>
    <row r="251" spans="2:10" ht="36.75" customHeight="1">
      <c r="B251" s="12"/>
      <c r="C251" s="3" t="s">
        <v>230</v>
      </c>
      <c r="D251" s="12"/>
      <c r="E251" s="12"/>
      <c r="F251" s="12"/>
      <c r="G251" s="12"/>
      <c r="H251" s="12"/>
      <c r="I251" s="114"/>
      <c r="J251" s="122"/>
    </row>
    <row r="252" spans="2:10">
      <c r="B252" s="12"/>
      <c r="C252" s="119" t="s">
        <v>457</v>
      </c>
      <c r="D252" s="12"/>
      <c r="E252" s="12"/>
      <c r="F252" s="12"/>
      <c r="G252" s="12"/>
      <c r="H252" s="12"/>
      <c r="I252" s="114">
        <v>33</v>
      </c>
      <c r="J252" s="122"/>
    </row>
    <row r="253" spans="2:10">
      <c r="B253" s="12"/>
      <c r="C253" s="119" t="s">
        <v>455</v>
      </c>
      <c r="D253" s="12"/>
      <c r="E253" s="12"/>
      <c r="F253" s="12"/>
      <c r="G253" s="18"/>
      <c r="H253" s="12"/>
      <c r="I253" s="114">
        <v>40</v>
      </c>
      <c r="J253" s="122"/>
    </row>
    <row r="254" spans="2:10">
      <c r="B254" s="12"/>
      <c r="C254" s="3" t="s">
        <v>456</v>
      </c>
      <c r="D254" s="12"/>
      <c r="E254" s="12"/>
      <c r="F254" s="12"/>
      <c r="G254" s="12"/>
      <c r="H254" s="12"/>
      <c r="I254" s="114">
        <v>45</v>
      </c>
      <c r="J254" s="122"/>
    </row>
    <row r="255" spans="2:10">
      <c r="B255" s="12"/>
      <c r="C255" s="96" t="s">
        <v>139</v>
      </c>
      <c r="D255" s="18" t="s">
        <v>449</v>
      </c>
      <c r="E255" s="18"/>
      <c r="F255" s="18"/>
      <c r="G255" s="12"/>
      <c r="H255" s="18"/>
      <c r="I255" s="118">
        <f>SUM(I252:I254)</f>
        <v>118</v>
      </c>
      <c r="J255" s="122"/>
    </row>
    <row r="256" spans="2:10">
      <c r="B256" s="12"/>
      <c r="C256" s="3"/>
      <c r="D256" s="12"/>
      <c r="E256" s="12"/>
      <c r="F256" s="12"/>
      <c r="G256" s="12"/>
      <c r="H256" s="12"/>
      <c r="I256" s="114"/>
      <c r="J256" s="122"/>
    </row>
    <row r="257" spans="2:10" ht="63.75">
      <c r="B257" s="12"/>
      <c r="C257" s="7" t="s">
        <v>481</v>
      </c>
      <c r="D257" s="12"/>
      <c r="E257" s="12"/>
      <c r="F257" s="12"/>
      <c r="G257" s="12"/>
      <c r="H257" s="12"/>
      <c r="I257" s="114"/>
      <c r="J257" s="122"/>
    </row>
    <row r="258" spans="2:10">
      <c r="B258" s="12"/>
      <c r="C258" s="12" t="s">
        <v>452</v>
      </c>
      <c r="D258" s="12"/>
      <c r="E258" s="12"/>
      <c r="F258" s="12"/>
      <c r="G258" s="12"/>
      <c r="H258" s="12"/>
      <c r="I258" s="114">
        <v>2</v>
      </c>
      <c r="J258" s="122"/>
    </row>
    <row r="259" spans="2:10">
      <c r="B259" s="12"/>
      <c r="C259" s="119" t="s">
        <v>453</v>
      </c>
      <c r="D259" s="12"/>
      <c r="E259" s="12"/>
      <c r="F259" s="12"/>
      <c r="G259" s="12"/>
      <c r="H259" s="12"/>
      <c r="I259" s="114">
        <v>2</v>
      </c>
      <c r="J259" s="122"/>
    </row>
    <row r="260" spans="2:10">
      <c r="B260" s="12"/>
      <c r="C260" s="119" t="s">
        <v>457</v>
      </c>
      <c r="D260" s="12"/>
      <c r="E260" s="12"/>
      <c r="F260" s="12"/>
      <c r="G260" s="18"/>
      <c r="H260" s="12"/>
      <c r="I260" s="114">
        <v>2</v>
      </c>
      <c r="J260" s="122"/>
    </row>
    <row r="261" spans="2:10">
      <c r="B261" s="12"/>
      <c r="C261" s="119" t="s">
        <v>455</v>
      </c>
      <c r="D261" s="12"/>
      <c r="E261" s="12"/>
      <c r="F261" s="12"/>
      <c r="G261" s="18"/>
      <c r="H261" s="12"/>
      <c r="I261" s="114">
        <v>8</v>
      </c>
      <c r="J261" s="122"/>
    </row>
    <row r="262" spans="2:10">
      <c r="B262" s="12"/>
      <c r="C262" s="3" t="s">
        <v>456</v>
      </c>
      <c r="D262" s="18"/>
      <c r="E262" s="18"/>
      <c r="F262" s="18"/>
      <c r="G262" s="18"/>
      <c r="H262" s="18"/>
      <c r="I262" s="114">
        <v>2</v>
      </c>
      <c r="J262" s="122"/>
    </row>
    <row r="263" spans="2:10">
      <c r="B263" s="12"/>
      <c r="C263" s="96" t="s">
        <v>139</v>
      </c>
      <c r="D263" s="18" t="s">
        <v>449</v>
      </c>
      <c r="E263" s="18"/>
      <c r="F263" s="18"/>
      <c r="G263" s="18"/>
      <c r="H263" s="18"/>
      <c r="I263" s="118">
        <f>SUM(I258:I262)</f>
        <v>16</v>
      </c>
      <c r="J263" s="122"/>
    </row>
    <row r="264" spans="2:10">
      <c r="B264" s="12"/>
      <c r="C264" s="3"/>
      <c r="D264" s="12"/>
      <c r="E264" s="12"/>
      <c r="F264" s="12"/>
      <c r="G264" s="12"/>
      <c r="H264" s="12"/>
      <c r="I264" s="114"/>
      <c r="J264" s="122"/>
    </row>
    <row r="265" spans="2:10" ht="15.75">
      <c r="B265" s="12"/>
      <c r="C265" s="124" t="str">
        <f>' Civil'!B27</f>
        <v>STEEL WORK</v>
      </c>
      <c r="D265" s="12"/>
      <c r="E265" s="12"/>
      <c r="F265" s="12"/>
      <c r="G265" s="12"/>
      <c r="H265" s="12"/>
      <c r="I265" s="114"/>
      <c r="J265" s="122"/>
    </row>
    <row r="266" spans="2:10" ht="90">
      <c r="B266" s="12"/>
      <c r="C266" s="4" t="s">
        <v>499</v>
      </c>
      <c r="D266" s="12"/>
      <c r="E266" s="12"/>
      <c r="F266" s="12"/>
      <c r="G266" s="12"/>
      <c r="H266" s="12"/>
      <c r="I266" s="114"/>
      <c r="J266" s="122"/>
    </row>
    <row r="267" spans="2:10">
      <c r="B267" s="12"/>
      <c r="C267" s="85" t="s">
        <v>447</v>
      </c>
      <c r="D267" s="12"/>
      <c r="E267" s="12"/>
      <c r="F267" s="12"/>
      <c r="G267" s="12"/>
      <c r="H267" s="12"/>
      <c r="I267" s="12"/>
      <c r="J267" s="122"/>
    </row>
    <row r="268" spans="2:10">
      <c r="B268" s="12"/>
      <c r="C268" s="116" t="s">
        <v>139</v>
      </c>
      <c r="D268" s="12"/>
      <c r="E268" s="12"/>
      <c r="F268" s="12"/>
      <c r="G268" s="12"/>
      <c r="H268" s="12"/>
      <c r="I268" s="118">
        <f>'YARD WORK '!H176</f>
        <v>60</v>
      </c>
      <c r="J268" s="122"/>
    </row>
    <row r="269" spans="2:10" ht="15.75">
      <c r="B269" s="12"/>
      <c r="C269" s="124"/>
      <c r="D269" s="12"/>
      <c r="E269" s="12"/>
      <c r="F269" s="12"/>
      <c r="G269" s="12"/>
      <c r="H269" s="12"/>
      <c r="I269" s="114"/>
      <c r="J269" s="122"/>
    </row>
    <row r="270" spans="2:10" ht="51">
      <c r="B270" s="12"/>
      <c r="C270" s="7" t="s">
        <v>173</v>
      </c>
      <c r="D270" s="12"/>
      <c r="E270" s="12"/>
      <c r="F270" s="12"/>
      <c r="G270" s="12"/>
      <c r="H270" s="12"/>
      <c r="I270" s="114"/>
      <c r="J270" s="122"/>
    </row>
    <row r="271" spans="2:10">
      <c r="B271" s="12"/>
      <c r="C271" s="119" t="s">
        <v>457</v>
      </c>
      <c r="D271" s="12"/>
      <c r="E271" s="12"/>
      <c r="F271" s="12"/>
      <c r="G271" s="12"/>
      <c r="H271" s="12"/>
      <c r="I271" s="114">
        <v>15</v>
      </c>
      <c r="J271" s="122"/>
    </row>
    <row r="272" spans="2:10">
      <c r="B272" s="12"/>
      <c r="C272" s="119" t="s">
        <v>455</v>
      </c>
      <c r="D272" s="12"/>
      <c r="E272" s="12"/>
      <c r="F272" s="12"/>
      <c r="G272" s="12"/>
      <c r="H272" s="12"/>
      <c r="I272" s="114">
        <v>15</v>
      </c>
      <c r="J272" s="122"/>
    </row>
    <row r="273" spans="2:10">
      <c r="B273" s="12"/>
      <c r="C273" s="3" t="s">
        <v>456</v>
      </c>
      <c r="D273" s="12"/>
      <c r="E273" s="12"/>
      <c r="F273" s="12"/>
      <c r="G273" s="12"/>
      <c r="H273" s="12"/>
      <c r="I273" s="114">
        <v>15</v>
      </c>
      <c r="J273" s="122"/>
    </row>
    <row r="274" spans="2:10">
      <c r="B274" s="12"/>
      <c r="C274" s="96" t="s">
        <v>139</v>
      </c>
      <c r="D274" s="12" t="s">
        <v>449</v>
      </c>
      <c r="E274" s="12"/>
      <c r="F274" s="12"/>
      <c r="G274" s="7"/>
      <c r="H274" s="12"/>
      <c r="I274" s="118">
        <f>SUM(I271:I273)</f>
        <v>45</v>
      </c>
      <c r="J274" s="122"/>
    </row>
    <row r="275" spans="2:10">
      <c r="B275" s="12"/>
      <c r="C275" s="96"/>
      <c r="D275" s="12"/>
      <c r="E275" s="12"/>
      <c r="F275" s="12"/>
      <c r="G275" s="6"/>
      <c r="H275" s="12"/>
      <c r="I275" s="114"/>
      <c r="J275" s="122"/>
    </row>
    <row r="276" spans="2:10" ht="63.75">
      <c r="B276" s="12"/>
      <c r="C276" s="7" t="s">
        <v>172</v>
      </c>
      <c r="D276" s="7"/>
      <c r="E276" s="7"/>
      <c r="F276" s="7"/>
      <c r="G276" s="6"/>
      <c r="H276" s="7"/>
      <c r="I276" s="12"/>
      <c r="J276" s="122"/>
    </row>
    <row r="277" spans="2:10">
      <c r="B277" s="12"/>
      <c r="C277" s="6" t="s">
        <v>447</v>
      </c>
      <c r="D277" s="6"/>
      <c r="E277" s="6"/>
      <c r="F277" s="6"/>
      <c r="G277" s="6"/>
      <c r="H277" s="6"/>
      <c r="I277" s="114">
        <v>90</v>
      </c>
      <c r="J277" s="122"/>
    </row>
    <row r="278" spans="2:10">
      <c r="B278" s="12"/>
      <c r="C278" s="119" t="s">
        <v>457</v>
      </c>
      <c r="D278" s="6"/>
      <c r="E278" s="6"/>
      <c r="F278" s="6"/>
      <c r="G278" s="6"/>
      <c r="H278" s="6"/>
      <c r="I278" s="114">
        <v>380</v>
      </c>
      <c r="J278" s="122"/>
    </row>
    <row r="279" spans="2:10">
      <c r="B279" s="12"/>
      <c r="C279" s="119" t="s">
        <v>455</v>
      </c>
      <c r="D279" s="6"/>
      <c r="E279" s="6"/>
      <c r="F279" s="6"/>
      <c r="G279" s="6"/>
      <c r="H279" s="6"/>
      <c r="I279" s="114">
        <v>420</v>
      </c>
      <c r="J279" s="122"/>
    </row>
    <row r="280" spans="2:10">
      <c r="B280" s="12"/>
      <c r="C280" s="3" t="s">
        <v>456</v>
      </c>
      <c r="D280" s="6"/>
      <c r="E280" s="6"/>
      <c r="F280" s="6"/>
      <c r="G280" s="6"/>
      <c r="H280" s="6"/>
      <c r="I280" s="114">
        <v>425</v>
      </c>
      <c r="J280" s="122"/>
    </row>
    <row r="281" spans="2:10">
      <c r="B281" s="12"/>
      <c r="C281" s="96" t="s">
        <v>139</v>
      </c>
      <c r="D281" s="100" t="s">
        <v>448</v>
      </c>
      <c r="E281" s="100"/>
      <c r="F281" s="6"/>
      <c r="G281" s="12"/>
      <c r="H281" s="6"/>
      <c r="I281" s="118">
        <f>SUM(I277:I280)</f>
        <v>1315</v>
      </c>
      <c r="J281" s="122"/>
    </row>
    <row r="282" spans="2:10">
      <c r="B282" s="12"/>
      <c r="C282" s="96"/>
      <c r="D282" s="6"/>
      <c r="E282" s="6"/>
      <c r="F282" s="6"/>
      <c r="G282" s="6"/>
      <c r="H282" s="6"/>
      <c r="I282" s="118"/>
      <c r="J282" s="122"/>
    </row>
    <row r="283" spans="2:10" ht="165.75">
      <c r="B283" s="12"/>
      <c r="C283" s="7" t="s">
        <v>177</v>
      </c>
      <c r="D283" s="12"/>
      <c r="E283" s="12"/>
      <c r="F283" s="12"/>
      <c r="G283" s="6"/>
      <c r="H283" s="12"/>
      <c r="I283" s="118"/>
      <c r="J283" s="122"/>
    </row>
    <row r="284" spans="2:10">
      <c r="B284" s="12"/>
      <c r="C284" s="119" t="s">
        <v>457</v>
      </c>
      <c r="D284" s="6"/>
      <c r="E284" s="6"/>
      <c r="F284" s="6"/>
      <c r="G284" s="6"/>
      <c r="H284" s="6"/>
      <c r="I284" s="114">
        <v>90</v>
      </c>
      <c r="J284" s="122"/>
    </row>
    <row r="285" spans="2:10">
      <c r="B285" s="12"/>
      <c r="C285" s="119" t="s">
        <v>455</v>
      </c>
      <c r="D285" s="6"/>
      <c r="E285" s="6"/>
      <c r="F285" s="6"/>
      <c r="G285" s="6"/>
      <c r="H285" s="6"/>
      <c r="I285" s="114">
        <v>115</v>
      </c>
      <c r="J285" s="122"/>
    </row>
    <row r="286" spans="2:10">
      <c r="B286" s="12"/>
      <c r="C286" s="3" t="s">
        <v>456</v>
      </c>
      <c r="D286" s="6"/>
      <c r="E286" s="6"/>
      <c r="F286" s="6"/>
      <c r="G286" s="6"/>
      <c r="H286" s="6"/>
      <c r="I286" s="114">
        <v>115</v>
      </c>
      <c r="J286" s="122"/>
    </row>
    <row r="287" spans="2:10">
      <c r="B287" s="12"/>
      <c r="C287" s="96" t="s">
        <v>139</v>
      </c>
      <c r="D287" s="100" t="s">
        <v>448</v>
      </c>
      <c r="E287" s="100"/>
      <c r="F287" s="6"/>
      <c r="G287" s="7"/>
      <c r="H287" s="6"/>
      <c r="I287" s="118">
        <f>SUM(I284:I286)</f>
        <v>320</v>
      </c>
      <c r="J287" s="122"/>
    </row>
    <row r="288" spans="2:10">
      <c r="B288" s="12"/>
      <c r="C288" s="96"/>
      <c r="D288" s="100"/>
      <c r="E288" s="100"/>
      <c r="F288" s="6"/>
      <c r="G288" s="7"/>
      <c r="H288" s="6"/>
      <c r="I288" s="118"/>
      <c r="J288" s="122"/>
    </row>
    <row r="289" spans="2:10" ht="90">
      <c r="B289" s="12"/>
      <c r="C289" s="4" t="s">
        <v>10</v>
      </c>
      <c r="D289" s="4"/>
      <c r="E289" s="4"/>
      <c r="F289" s="4"/>
      <c r="G289" s="119"/>
      <c r="H289" s="4"/>
      <c r="I289" s="119"/>
      <c r="J289" s="122"/>
    </row>
    <row r="290" spans="2:10">
      <c r="B290" s="12"/>
      <c r="C290" s="119" t="s">
        <v>447</v>
      </c>
      <c r="D290" s="119"/>
      <c r="E290" s="119"/>
      <c r="F290" s="119"/>
      <c r="G290" s="119"/>
      <c r="H290" s="119"/>
      <c r="I290" s="119">
        <v>500</v>
      </c>
      <c r="J290" s="122"/>
    </row>
    <row r="291" spans="2:10">
      <c r="B291" s="12"/>
      <c r="C291" s="116" t="s">
        <v>139</v>
      </c>
      <c r="D291" s="119" t="s">
        <v>448</v>
      </c>
      <c r="E291" s="119"/>
      <c r="F291" s="119"/>
      <c r="G291" s="4"/>
      <c r="H291" s="119"/>
      <c r="I291" s="116">
        <f>SUM(I290)</f>
        <v>500</v>
      </c>
      <c r="J291" s="122"/>
    </row>
    <row r="292" spans="2:10">
      <c r="B292" s="12"/>
      <c r="C292" s="116"/>
      <c r="D292" s="119"/>
      <c r="E292" s="119"/>
      <c r="F292" s="119"/>
      <c r="G292" s="4"/>
      <c r="H292" s="119"/>
      <c r="I292" s="116"/>
      <c r="J292" s="122"/>
    </row>
    <row r="293" spans="2:10" ht="105">
      <c r="B293" s="12"/>
      <c r="C293" s="4" t="s">
        <v>11</v>
      </c>
      <c r="D293" s="4"/>
      <c r="E293" s="4"/>
      <c r="F293" s="4"/>
      <c r="G293" s="12"/>
      <c r="H293" s="4"/>
      <c r="I293" s="12"/>
      <c r="J293" s="122"/>
    </row>
    <row r="294" spans="2:10">
      <c r="B294" s="12"/>
      <c r="C294" s="12" t="s">
        <v>447</v>
      </c>
      <c r="D294" s="12"/>
      <c r="E294" s="12"/>
      <c r="F294" s="12"/>
      <c r="G294" s="12"/>
      <c r="H294" s="12"/>
      <c r="I294" s="125">
        <v>4500</v>
      </c>
      <c r="J294" s="122"/>
    </row>
    <row r="295" spans="2:10">
      <c r="B295" s="12"/>
      <c r="C295" s="116" t="s">
        <v>139</v>
      </c>
      <c r="D295" s="18" t="s">
        <v>448</v>
      </c>
      <c r="E295" s="18"/>
      <c r="F295" s="12"/>
      <c r="G295" s="4"/>
      <c r="H295" s="12"/>
      <c r="I295" s="125">
        <f>SUM(I294)</f>
        <v>4500</v>
      </c>
      <c r="J295" s="122"/>
    </row>
    <row r="296" spans="2:10">
      <c r="B296" s="12"/>
      <c r="C296" s="116"/>
      <c r="D296" s="119"/>
      <c r="E296" s="119"/>
      <c r="F296" s="119"/>
      <c r="G296" s="4"/>
      <c r="H296" s="119"/>
      <c r="I296" s="116"/>
      <c r="J296" s="122"/>
    </row>
    <row r="297" spans="2:10">
      <c r="B297" s="12"/>
      <c r="C297" s="96"/>
      <c r="D297" s="100"/>
      <c r="E297" s="100"/>
      <c r="F297" s="6"/>
      <c r="G297" s="7"/>
      <c r="H297" s="6"/>
      <c r="I297" s="118"/>
      <c r="J297" s="122"/>
    </row>
    <row r="298" spans="2:10" ht="165.75">
      <c r="B298" s="12"/>
      <c r="C298" s="101" t="s">
        <v>403</v>
      </c>
      <c r="D298" s="7"/>
      <c r="E298" s="7"/>
      <c r="F298" s="7"/>
      <c r="G298" s="7"/>
      <c r="H298" s="7"/>
      <c r="I298" s="12"/>
      <c r="J298" s="122"/>
    </row>
    <row r="299" spans="2:10">
      <c r="B299" s="12"/>
      <c r="C299" s="7" t="s">
        <v>447</v>
      </c>
      <c r="D299" s="7"/>
      <c r="E299" s="7"/>
      <c r="F299" s="7"/>
      <c r="G299" s="7"/>
      <c r="H299" s="7"/>
      <c r="I299" s="114">
        <v>8</v>
      </c>
      <c r="J299" s="122"/>
    </row>
    <row r="300" spans="2:10">
      <c r="B300" s="12"/>
      <c r="C300" s="116" t="s">
        <v>139</v>
      </c>
      <c r="D300" s="29" t="s">
        <v>149</v>
      </c>
      <c r="E300" s="29"/>
      <c r="F300" s="7"/>
      <c r="G300" s="7"/>
      <c r="H300" s="7"/>
      <c r="I300" s="118">
        <f>SUM(I299)</f>
        <v>8</v>
      </c>
      <c r="J300" s="122"/>
    </row>
    <row r="301" spans="2:10">
      <c r="B301" s="12"/>
      <c r="C301" s="7"/>
      <c r="D301" s="7"/>
      <c r="E301" s="7"/>
      <c r="F301" s="7"/>
      <c r="G301" s="7"/>
      <c r="H301" s="7"/>
      <c r="I301" s="114"/>
      <c r="J301" s="122"/>
    </row>
    <row r="302" spans="2:10">
      <c r="B302" s="12"/>
      <c r="C302" s="7" t="s">
        <v>404</v>
      </c>
      <c r="D302" s="7"/>
      <c r="E302" s="7"/>
      <c r="F302" s="7"/>
      <c r="G302" s="7"/>
      <c r="H302" s="7"/>
      <c r="I302" s="12"/>
      <c r="J302" s="122"/>
    </row>
    <row r="303" spans="2:10">
      <c r="B303" s="12"/>
      <c r="C303" s="7" t="s">
        <v>447</v>
      </c>
      <c r="D303" s="29" t="s">
        <v>449</v>
      </c>
      <c r="E303" s="29"/>
      <c r="F303" s="7"/>
      <c r="G303" s="7"/>
      <c r="H303" s="7"/>
      <c r="I303" s="12">
        <v>1</v>
      </c>
      <c r="J303" s="122"/>
    </row>
    <row r="304" spans="2:10">
      <c r="B304" s="12"/>
      <c r="C304" s="116" t="s">
        <v>139</v>
      </c>
      <c r="D304" s="7"/>
      <c r="E304" s="7"/>
      <c r="F304" s="7"/>
      <c r="G304" s="7"/>
      <c r="H304" s="7"/>
      <c r="I304" s="18">
        <f>SUM(I303)</f>
        <v>1</v>
      </c>
      <c r="J304" s="122"/>
    </row>
    <row r="305" spans="2:10">
      <c r="B305" s="12"/>
      <c r="C305" s="7"/>
      <c r="D305" s="7"/>
      <c r="E305" s="7"/>
      <c r="F305" s="7"/>
      <c r="G305" s="7"/>
      <c r="H305" s="7"/>
      <c r="I305" s="12"/>
      <c r="J305" s="122"/>
    </row>
    <row r="306" spans="2:10" ht="51">
      <c r="B306" s="12"/>
      <c r="C306" s="7" t="s">
        <v>405</v>
      </c>
      <c r="D306" s="7"/>
      <c r="E306" s="7"/>
      <c r="F306" s="7"/>
      <c r="G306" s="6"/>
      <c r="H306" s="7"/>
      <c r="I306" s="12"/>
      <c r="J306" s="122"/>
    </row>
    <row r="307" spans="2:10">
      <c r="B307" s="12"/>
      <c r="C307" s="7" t="s">
        <v>447</v>
      </c>
      <c r="D307" s="7"/>
      <c r="E307" s="7"/>
      <c r="F307" s="7"/>
      <c r="G307" s="6"/>
      <c r="H307" s="7"/>
      <c r="I307" s="12">
        <v>2</v>
      </c>
      <c r="J307" s="122"/>
    </row>
    <row r="308" spans="2:10">
      <c r="B308" s="12"/>
      <c r="C308" s="116" t="s">
        <v>139</v>
      </c>
      <c r="D308" s="100" t="s">
        <v>449</v>
      </c>
      <c r="E308" s="100"/>
      <c r="F308" s="6"/>
      <c r="G308" s="12"/>
      <c r="H308" s="6"/>
      <c r="I308" s="118">
        <f>SUM(I307)</f>
        <v>2</v>
      </c>
      <c r="J308" s="122"/>
    </row>
    <row r="309" spans="2:10">
      <c r="B309" s="12"/>
      <c r="C309" s="96"/>
      <c r="D309" s="6"/>
      <c r="E309" s="6"/>
      <c r="F309" s="6"/>
      <c r="G309" s="12"/>
      <c r="H309" s="6"/>
      <c r="I309" s="118"/>
      <c r="J309" s="122"/>
    </row>
    <row r="310" spans="2:10">
      <c r="B310" s="12"/>
      <c r="C310" s="77">
        <f>' Civil'!B60:C60</f>
        <v>0</v>
      </c>
      <c r="D310" s="12"/>
      <c r="E310" s="12"/>
      <c r="F310" s="12"/>
      <c r="G310" s="12"/>
      <c r="H310" s="12"/>
      <c r="I310" s="114"/>
      <c r="J310" s="122"/>
    </row>
    <row r="311" spans="2:10" ht="204">
      <c r="B311" s="12"/>
      <c r="C311" s="7" t="s">
        <v>268</v>
      </c>
      <c r="D311" s="12"/>
      <c r="E311" s="12"/>
      <c r="F311" s="12"/>
      <c r="G311" s="12"/>
      <c r="H311" s="12"/>
      <c r="I311" s="114"/>
      <c r="J311" s="122"/>
    </row>
    <row r="312" spans="2:10">
      <c r="B312" s="12"/>
      <c r="C312" s="119" t="s">
        <v>455</v>
      </c>
      <c r="D312" s="12"/>
      <c r="E312" s="12"/>
      <c r="F312" s="12"/>
      <c r="G312" s="12"/>
      <c r="H312" s="12"/>
      <c r="I312" s="114">
        <v>8</v>
      </c>
      <c r="J312" s="122"/>
    </row>
    <row r="313" spans="2:10">
      <c r="B313" s="12"/>
      <c r="C313" s="3" t="s">
        <v>456</v>
      </c>
      <c r="D313" s="12"/>
      <c r="E313" s="12"/>
      <c r="F313" s="12"/>
      <c r="G313" s="12"/>
      <c r="H313" s="12"/>
      <c r="I313" s="114">
        <v>12</v>
      </c>
      <c r="J313" s="122"/>
    </row>
    <row r="314" spans="2:10">
      <c r="B314" s="12"/>
      <c r="C314" s="116" t="s">
        <v>139</v>
      </c>
      <c r="D314" s="18" t="s">
        <v>149</v>
      </c>
      <c r="E314" s="18"/>
      <c r="F314" s="12"/>
      <c r="G314" s="12"/>
      <c r="H314" s="12"/>
      <c r="I314" s="118">
        <f>SUM(I312:I313)</f>
        <v>20</v>
      </c>
      <c r="J314" s="122"/>
    </row>
    <row r="315" spans="2:10">
      <c r="B315" s="12"/>
      <c r="C315" s="116"/>
      <c r="D315" s="18"/>
      <c r="E315" s="18"/>
      <c r="F315" s="12"/>
      <c r="G315" s="12"/>
      <c r="H315" s="12"/>
      <c r="I315" s="118"/>
      <c r="J315" s="122"/>
    </row>
    <row r="316" spans="2:10" ht="38.25">
      <c r="B316" s="12"/>
      <c r="C316" s="7" t="s">
        <v>274</v>
      </c>
      <c r="D316" s="74"/>
      <c r="E316" s="74"/>
      <c r="F316" s="74"/>
      <c r="G316" s="74"/>
      <c r="H316" s="74"/>
      <c r="I316" s="126"/>
      <c r="J316" s="122"/>
    </row>
    <row r="317" spans="2:10">
      <c r="B317" s="12"/>
      <c r="C317" s="12" t="s">
        <v>447</v>
      </c>
      <c r="D317" s="74"/>
      <c r="E317" s="74"/>
      <c r="F317" s="74"/>
      <c r="G317" s="74"/>
      <c r="H317" s="74"/>
      <c r="I317" s="126"/>
      <c r="J317" s="122"/>
    </row>
    <row r="318" spans="2:10">
      <c r="B318" s="12"/>
      <c r="C318" s="12" t="s">
        <v>452</v>
      </c>
      <c r="D318" s="74"/>
      <c r="E318" s="74"/>
      <c r="F318" s="74"/>
      <c r="G318" s="74"/>
      <c r="H318" s="74"/>
      <c r="I318" s="114"/>
      <c r="J318" s="122"/>
    </row>
    <row r="319" spans="2:10">
      <c r="B319" s="12"/>
      <c r="C319" s="119" t="s">
        <v>453</v>
      </c>
      <c r="D319" s="74"/>
      <c r="E319" s="74"/>
      <c r="F319" s="74"/>
      <c r="G319" s="74"/>
      <c r="H319" s="74"/>
      <c r="I319" s="114"/>
      <c r="J319" s="122"/>
    </row>
    <row r="320" spans="2:10">
      <c r="B320" s="12"/>
      <c r="C320" s="119" t="s">
        <v>457</v>
      </c>
      <c r="D320" s="74"/>
      <c r="E320" s="74"/>
      <c r="F320" s="74"/>
      <c r="G320" s="74"/>
      <c r="H320" s="74"/>
      <c r="I320" s="114">
        <v>16</v>
      </c>
      <c r="J320" s="122"/>
    </row>
    <row r="321" spans="2:10">
      <c r="B321" s="12"/>
      <c r="C321" s="3" t="s">
        <v>456</v>
      </c>
      <c r="D321" s="74"/>
      <c r="E321" s="74"/>
      <c r="F321" s="74"/>
      <c r="G321" s="12"/>
      <c r="H321" s="74"/>
      <c r="I321" s="114">
        <v>22</v>
      </c>
      <c r="J321" s="122"/>
    </row>
    <row r="322" spans="2:10">
      <c r="B322" s="12"/>
      <c r="C322" s="96" t="s">
        <v>139</v>
      </c>
      <c r="D322" s="75" t="s">
        <v>459</v>
      </c>
      <c r="E322" s="75"/>
      <c r="F322" s="74"/>
      <c r="G322" s="12"/>
      <c r="H322" s="74"/>
      <c r="I322" s="118">
        <f>SUM(I320:I321)</f>
        <v>38</v>
      </c>
      <c r="J322" s="122"/>
    </row>
    <row r="323" spans="2:10">
      <c r="B323" s="12"/>
      <c r="C323" s="116"/>
      <c r="D323" s="18"/>
      <c r="E323" s="18"/>
      <c r="F323" s="12"/>
      <c r="G323" s="12"/>
      <c r="H323" s="12"/>
      <c r="I323" s="118"/>
      <c r="J323" s="122"/>
    </row>
    <row r="324" spans="2:10" ht="306">
      <c r="B324" s="12"/>
      <c r="C324" s="20" t="s">
        <v>458</v>
      </c>
      <c r="D324" s="12"/>
      <c r="E324" s="12"/>
      <c r="F324" s="12"/>
      <c r="G324" s="12"/>
      <c r="H324" s="12"/>
      <c r="I324" s="114"/>
      <c r="J324" s="122"/>
    </row>
    <row r="325" spans="2:10">
      <c r="B325" s="12"/>
      <c r="C325" s="119" t="s">
        <v>455</v>
      </c>
      <c r="D325" s="12"/>
      <c r="E325" s="12"/>
      <c r="F325" s="12"/>
      <c r="G325" s="12"/>
      <c r="H325" s="12"/>
      <c r="I325" s="114">
        <v>800</v>
      </c>
      <c r="J325" s="122"/>
    </row>
    <row r="326" spans="2:10">
      <c r="B326" s="12"/>
      <c r="C326" s="18" t="s">
        <v>184</v>
      </c>
      <c r="D326" s="12" t="s">
        <v>149</v>
      </c>
      <c r="E326" s="12"/>
      <c r="F326" s="12"/>
      <c r="G326" s="4"/>
      <c r="H326" s="12"/>
      <c r="I326" s="118">
        <f>I325</f>
        <v>800</v>
      </c>
      <c r="J326" s="122"/>
    </row>
    <row r="327" spans="2:10">
      <c r="B327" s="12"/>
      <c r="C327" s="18"/>
      <c r="D327" s="12"/>
      <c r="E327" s="12"/>
      <c r="F327" s="12"/>
      <c r="G327" s="12"/>
      <c r="H327" s="12"/>
      <c r="I327" s="114"/>
      <c r="J327" s="122"/>
    </row>
    <row r="328" spans="2:10" ht="63.75">
      <c r="B328" s="12"/>
      <c r="C328" s="7" t="s">
        <v>399</v>
      </c>
      <c r="D328" s="7"/>
      <c r="E328" s="7"/>
      <c r="F328" s="7"/>
      <c r="G328" s="12"/>
      <c r="H328" s="7"/>
      <c r="I328" s="12"/>
    </row>
    <row r="329" spans="2:10">
      <c r="B329" s="12"/>
      <c r="C329" s="12" t="s">
        <v>447</v>
      </c>
      <c r="D329" s="18" t="s">
        <v>450</v>
      </c>
      <c r="E329" s="18"/>
      <c r="F329" s="12"/>
      <c r="G329" s="12"/>
      <c r="H329" s="12"/>
      <c r="I329" s="12">
        <v>60</v>
      </c>
    </row>
    <row r="330" spans="2:10">
      <c r="B330" s="12"/>
      <c r="C330" s="116" t="s">
        <v>139</v>
      </c>
      <c r="D330" s="12"/>
      <c r="E330" s="12"/>
      <c r="F330" s="12"/>
      <c r="G330" s="7"/>
      <c r="H330" s="12"/>
      <c r="I330" s="12"/>
    </row>
    <row r="331" spans="2:10">
      <c r="B331" s="12"/>
      <c r="C331" s="116"/>
      <c r="D331" s="18"/>
      <c r="E331" s="18"/>
      <c r="F331" s="12"/>
      <c r="G331" s="4"/>
      <c r="H331" s="12"/>
      <c r="I331" s="125"/>
    </row>
    <row r="332" spans="2:10" ht="180">
      <c r="B332" s="12"/>
      <c r="C332" s="4" t="s">
        <v>15</v>
      </c>
      <c r="D332" s="4"/>
      <c r="E332" s="4"/>
      <c r="F332" s="4"/>
      <c r="G332" s="12"/>
      <c r="H332" s="4"/>
      <c r="I332" s="12"/>
    </row>
    <row r="333" spans="2:10">
      <c r="B333" s="12"/>
      <c r="C333" s="4" t="s">
        <v>447</v>
      </c>
      <c r="D333" s="4"/>
      <c r="E333" s="4"/>
      <c r="F333" s="4"/>
      <c r="G333" s="12"/>
      <c r="H333" s="4"/>
      <c r="I333" s="114">
        <v>220</v>
      </c>
    </row>
    <row r="334" spans="2:10">
      <c r="B334" s="12"/>
      <c r="C334" s="116" t="s">
        <v>139</v>
      </c>
      <c r="D334" s="18" t="s">
        <v>149</v>
      </c>
      <c r="E334" s="18"/>
      <c r="F334" s="12"/>
      <c r="G334" s="6"/>
      <c r="H334" s="12"/>
      <c r="I334" s="114">
        <f>SUM(I333)</f>
        <v>220</v>
      </c>
    </row>
    <row r="335" spans="2:10">
      <c r="B335" s="12"/>
      <c r="C335" s="12"/>
      <c r="D335" s="12"/>
      <c r="E335" s="12"/>
      <c r="F335" s="12"/>
      <c r="G335" s="6"/>
      <c r="H335" s="12"/>
      <c r="I335" s="12"/>
    </row>
    <row r="336" spans="2:10" ht="24" customHeight="1">
      <c r="B336" s="12"/>
      <c r="C336" s="96">
        <f>' Civil'!B64:C64</f>
        <v>0</v>
      </c>
      <c r="D336" s="6"/>
      <c r="E336" s="6"/>
      <c r="F336" s="6"/>
      <c r="G336" s="3"/>
      <c r="H336" s="6"/>
      <c r="I336" s="118"/>
    </row>
    <row r="337" spans="2:11" ht="45">
      <c r="B337" s="12"/>
      <c r="C337" s="2" t="s">
        <v>31</v>
      </c>
      <c r="D337" s="2"/>
      <c r="E337" s="2"/>
      <c r="F337" s="2"/>
      <c r="G337" s="3"/>
      <c r="H337" s="2"/>
      <c r="I337" s="12"/>
    </row>
    <row r="338" spans="2:11">
      <c r="B338" s="12"/>
      <c r="C338" s="3" t="s">
        <v>447</v>
      </c>
      <c r="D338" s="3"/>
      <c r="E338" s="3"/>
      <c r="F338" s="3"/>
      <c r="G338" s="3"/>
      <c r="H338" s="3"/>
      <c r="I338" s="114">
        <v>390</v>
      </c>
    </row>
    <row r="339" spans="2:11">
      <c r="B339" s="12"/>
      <c r="C339" s="12" t="s">
        <v>452</v>
      </c>
      <c r="D339" s="3"/>
      <c r="E339" s="3"/>
      <c r="F339" s="3"/>
      <c r="G339" s="3"/>
      <c r="H339" s="3"/>
      <c r="I339" s="114">
        <v>77</v>
      </c>
    </row>
    <row r="340" spans="2:11">
      <c r="B340" s="12"/>
      <c r="C340" s="119" t="s">
        <v>453</v>
      </c>
      <c r="D340" s="3"/>
      <c r="E340" s="3"/>
      <c r="F340" s="3"/>
      <c r="G340" s="3"/>
      <c r="H340" s="3"/>
      <c r="I340" s="114">
        <v>28</v>
      </c>
    </row>
    <row r="341" spans="2:11">
      <c r="B341" s="12"/>
      <c r="C341" s="119" t="s">
        <v>457</v>
      </c>
      <c r="D341" s="3"/>
      <c r="E341" s="3"/>
      <c r="F341" s="3"/>
      <c r="G341" s="3"/>
      <c r="H341" s="3"/>
      <c r="I341" s="114">
        <v>485</v>
      </c>
    </row>
    <row r="342" spans="2:11">
      <c r="B342" s="12"/>
      <c r="C342" s="119" t="s">
        <v>455</v>
      </c>
      <c r="D342" s="3"/>
      <c r="E342" s="3"/>
      <c r="F342" s="3"/>
      <c r="G342" s="3"/>
      <c r="H342" s="3"/>
      <c r="I342" s="114">
        <v>945</v>
      </c>
    </row>
    <row r="343" spans="2:11">
      <c r="B343" s="12"/>
      <c r="C343" s="3" t="s">
        <v>456</v>
      </c>
      <c r="D343" s="3"/>
      <c r="E343" s="3"/>
      <c r="F343" s="3"/>
      <c r="G343" s="3"/>
      <c r="H343" s="3"/>
      <c r="I343" s="114">
        <v>450</v>
      </c>
    </row>
    <row r="344" spans="2:11">
      <c r="B344" s="12"/>
      <c r="C344" s="96" t="s">
        <v>139</v>
      </c>
      <c r="D344" s="77" t="s">
        <v>149</v>
      </c>
      <c r="E344" s="77"/>
      <c r="F344" s="3"/>
      <c r="G344" s="12"/>
      <c r="H344" s="3"/>
      <c r="I344" s="118">
        <f>SUM(I338:I343)</f>
        <v>2375</v>
      </c>
      <c r="K344" s="122"/>
    </row>
    <row r="345" spans="2:11">
      <c r="B345" s="12"/>
      <c r="C345" s="3"/>
      <c r="D345" s="3"/>
      <c r="E345" s="3"/>
      <c r="F345" s="3"/>
      <c r="G345" s="12"/>
      <c r="H345" s="3"/>
      <c r="I345" s="114"/>
    </row>
    <row r="346" spans="2:11" ht="30">
      <c r="B346" s="12"/>
      <c r="C346" s="2" t="s">
        <v>32</v>
      </c>
      <c r="D346" s="12"/>
      <c r="E346" s="12"/>
      <c r="F346" s="12"/>
      <c r="G346" s="12"/>
      <c r="H346" s="12"/>
      <c r="I346" s="12"/>
    </row>
    <row r="347" spans="2:11">
      <c r="B347" s="12"/>
      <c r="C347" s="119" t="s">
        <v>457</v>
      </c>
      <c r="D347" s="12"/>
      <c r="E347" s="12"/>
      <c r="F347" s="12"/>
      <c r="G347" s="12"/>
      <c r="H347" s="12"/>
      <c r="I347" s="12">
        <v>210</v>
      </c>
    </row>
    <row r="348" spans="2:11">
      <c r="B348" s="12"/>
      <c r="C348" s="119" t="s">
        <v>455</v>
      </c>
      <c r="D348" s="12"/>
      <c r="E348" s="12"/>
      <c r="F348" s="12"/>
      <c r="G348" s="12"/>
      <c r="H348" s="12"/>
      <c r="I348" s="12">
        <v>260</v>
      </c>
    </row>
    <row r="349" spans="2:11">
      <c r="B349" s="12"/>
      <c r="C349" s="3" t="s">
        <v>456</v>
      </c>
      <c r="D349" s="12"/>
      <c r="E349" s="12"/>
      <c r="F349" s="12"/>
      <c r="G349" s="12"/>
      <c r="H349" s="12"/>
      <c r="I349" s="12">
        <v>270</v>
      </c>
    </row>
    <row r="350" spans="2:11">
      <c r="B350" s="12"/>
      <c r="C350" s="96" t="s">
        <v>139</v>
      </c>
      <c r="D350" s="77" t="s">
        <v>149</v>
      </c>
      <c r="E350" s="77"/>
      <c r="F350" s="12"/>
      <c r="G350" s="12"/>
      <c r="H350" s="12"/>
      <c r="I350" s="18">
        <f>SUM(I347:I349)</f>
        <v>740</v>
      </c>
    </row>
    <row r="351" spans="2:11">
      <c r="B351" s="12"/>
      <c r="C351" s="119"/>
      <c r="D351" s="12"/>
      <c r="E351" s="12"/>
      <c r="F351" s="12"/>
      <c r="G351" s="12"/>
      <c r="H351" s="12"/>
      <c r="I351" s="12"/>
    </row>
    <row r="352" spans="2:11" ht="30">
      <c r="B352" s="12"/>
      <c r="C352" s="2" t="s">
        <v>318</v>
      </c>
      <c r="D352" s="12"/>
      <c r="E352" s="12"/>
      <c r="F352" s="12"/>
      <c r="G352" s="12"/>
      <c r="H352" s="12"/>
      <c r="I352" s="12"/>
    </row>
    <row r="353" spans="2:9">
      <c r="B353" s="12"/>
      <c r="C353" s="119" t="s">
        <v>455</v>
      </c>
      <c r="D353" s="12"/>
      <c r="E353" s="12"/>
      <c r="F353" s="12"/>
      <c r="G353" s="12"/>
      <c r="H353" s="12"/>
      <c r="I353" s="12">
        <v>45</v>
      </c>
    </row>
    <row r="354" spans="2:9">
      <c r="B354" s="12"/>
      <c r="C354" s="116" t="s">
        <v>139</v>
      </c>
      <c r="D354" s="77" t="s">
        <v>149</v>
      </c>
      <c r="E354" s="77"/>
      <c r="F354" s="12"/>
      <c r="G354" s="12"/>
      <c r="H354" s="12"/>
      <c r="I354" s="18">
        <f>SUM(I353)</f>
        <v>45</v>
      </c>
    </row>
    <row r="355" spans="2:9">
      <c r="B355" s="12"/>
      <c r="C355" s="119"/>
      <c r="D355" s="12"/>
      <c r="E355" s="12"/>
      <c r="F355" s="12"/>
      <c r="G355" s="2"/>
      <c r="H355" s="12"/>
      <c r="I355" s="12"/>
    </row>
    <row r="356" spans="2:9">
      <c r="B356" s="12"/>
      <c r="C356" s="12"/>
      <c r="D356" s="12"/>
      <c r="E356" s="12"/>
      <c r="F356" s="12"/>
      <c r="G356" s="12"/>
      <c r="H356" s="12"/>
      <c r="I356" s="12"/>
    </row>
    <row r="357" spans="2:9" ht="45">
      <c r="B357" s="12"/>
      <c r="C357" s="2" t="s">
        <v>12</v>
      </c>
      <c r="D357" s="2"/>
      <c r="E357" s="2"/>
      <c r="F357" s="2"/>
      <c r="G357" s="12"/>
      <c r="H357" s="2"/>
      <c r="I357" s="12"/>
    </row>
    <row r="358" spans="2:9">
      <c r="B358" s="12"/>
      <c r="C358" s="12" t="s">
        <v>447</v>
      </c>
      <c r="D358" s="12"/>
      <c r="E358" s="12"/>
      <c r="F358" s="12"/>
      <c r="G358" s="12"/>
      <c r="H358" s="12"/>
      <c r="I358" s="114">
        <v>380</v>
      </c>
    </row>
    <row r="359" spans="2:9">
      <c r="B359" s="12"/>
      <c r="C359" s="119" t="s">
        <v>457</v>
      </c>
      <c r="D359" s="12"/>
      <c r="E359" s="12"/>
      <c r="F359" s="12"/>
      <c r="G359" s="12"/>
      <c r="H359" s="12"/>
      <c r="I359" s="114">
        <v>226</v>
      </c>
    </row>
    <row r="360" spans="2:9">
      <c r="B360" s="12"/>
      <c r="C360" s="119" t="s">
        <v>455</v>
      </c>
      <c r="D360" s="12"/>
      <c r="E360" s="12"/>
      <c r="F360" s="12"/>
      <c r="G360" s="12"/>
      <c r="H360" s="12"/>
      <c r="I360" s="114">
        <v>320</v>
      </c>
    </row>
    <row r="361" spans="2:9">
      <c r="B361" s="12"/>
      <c r="C361" s="3" t="s">
        <v>456</v>
      </c>
      <c r="D361" s="12"/>
      <c r="E361" s="12"/>
      <c r="F361" s="12"/>
      <c r="G361" s="127"/>
      <c r="H361" s="12"/>
      <c r="I361" s="114">
        <v>450</v>
      </c>
    </row>
    <row r="362" spans="2:9">
      <c r="B362" s="12"/>
      <c r="C362" s="96" t="s">
        <v>139</v>
      </c>
      <c r="D362" s="77" t="s">
        <v>149</v>
      </c>
      <c r="E362" s="77"/>
      <c r="F362" s="12"/>
      <c r="G362" s="74"/>
      <c r="H362" s="12"/>
      <c r="I362" s="118">
        <f>SUM(I358:I361)</f>
        <v>1376</v>
      </c>
    </row>
    <row r="363" spans="2:9" s="128" customFormat="1">
      <c r="B363" s="127"/>
      <c r="C363" s="102"/>
      <c r="D363" s="127"/>
      <c r="E363" s="127"/>
      <c r="F363" s="127"/>
      <c r="G363" s="74"/>
      <c r="H363" s="127"/>
      <c r="I363" s="126"/>
    </row>
    <row r="364" spans="2:9" ht="142.5" customHeight="1">
      <c r="B364" s="12"/>
      <c r="C364" s="2" t="s">
        <v>33</v>
      </c>
      <c r="D364" s="2"/>
      <c r="E364" s="2"/>
      <c r="F364" s="2"/>
      <c r="G364" s="2"/>
      <c r="H364" s="2"/>
      <c r="I364" s="12"/>
    </row>
    <row r="365" spans="2:9">
      <c r="B365" s="12"/>
      <c r="C365" s="2" t="s">
        <v>447</v>
      </c>
      <c r="D365" s="2"/>
      <c r="E365" s="2"/>
      <c r="F365" s="2"/>
      <c r="G365" s="2"/>
      <c r="H365" s="2"/>
      <c r="I365" s="12">
        <v>390</v>
      </c>
    </row>
    <row r="366" spans="2:9">
      <c r="B366" s="12"/>
      <c r="C366" s="12" t="s">
        <v>452</v>
      </c>
      <c r="D366" s="2"/>
      <c r="E366" s="2"/>
      <c r="F366" s="2"/>
      <c r="G366" s="2"/>
      <c r="H366" s="2"/>
      <c r="I366" s="12">
        <v>77</v>
      </c>
    </row>
    <row r="367" spans="2:9">
      <c r="B367" s="12"/>
      <c r="C367" s="119" t="s">
        <v>453</v>
      </c>
      <c r="D367" s="2"/>
      <c r="E367" s="2"/>
      <c r="F367" s="2"/>
      <c r="G367" s="2"/>
      <c r="H367" s="2"/>
      <c r="I367" s="12">
        <v>28</v>
      </c>
    </row>
    <row r="368" spans="2:9">
      <c r="B368" s="12"/>
      <c r="C368" s="119" t="s">
        <v>457</v>
      </c>
      <c r="D368" s="2"/>
      <c r="E368" s="2"/>
      <c r="F368" s="2"/>
      <c r="G368" s="2"/>
      <c r="H368" s="2"/>
      <c r="I368" s="12">
        <v>550</v>
      </c>
    </row>
    <row r="369" spans="2:9">
      <c r="B369" s="12"/>
      <c r="C369" s="119" t="s">
        <v>455</v>
      </c>
      <c r="D369" s="2"/>
      <c r="E369" s="2"/>
      <c r="F369" s="2"/>
      <c r="G369" s="2"/>
      <c r="H369" s="2"/>
      <c r="I369" s="12">
        <f>2320+400</f>
        <v>2720</v>
      </c>
    </row>
    <row r="370" spans="2:9">
      <c r="B370" s="12"/>
      <c r="C370" s="3" t="s">
        <v>456</v>
      </c>
      <c r="D370" s="2"/>
      <c r="E370" s="2"/>
      <c r="F370" s="2"/>
      <c r="G370" s="2"/>
      <c r="H370" s="2"/>
      <c r="I370" s="12">
        <v>720</v>
      </c>
    </row>
    <row r="371" spans="2:9">
      <c r="B371" s="12"/>
      <c r="C371" s="96" t="s">
        <v>139</v>
      </c>
      <c r="D371" s="18" t="s">
        <v>149</v>
      </c>
      <c r="E371" s="18"/>
      <c r="F371" s="2"/>
      <c r="G371" s="12"/>
      <c r="H371" s="2"/>
      <c r="I371" s="18">
        <f>SUM(I365:I370)</f>
        <v>4485</v>
      </c>
    </row>
    <row r="372" spans="2:9">
      <c r="B372" s="12"/>
      <c r="C372" s="2"/>
      <c r="D372" s="2"/>
      <c r="E372" s="2"/>
      <c r="F372" s="2"/>
      <c r="G372" s="2"/>
      <c r="H372" s="2"/>
      <c r="I372" s="12"/>
    </row>
    <row r="373" spans="2:9">
      <c r="B373" s="12"/>
      <c r="C373" s="12"/>
      <c r="D373" s="12"/>
      <c r="E373" s="12"/>
      <c r="F373" s="12"/>
      <c r="G373" s="2"/>
      <c r="H373" s="12"/>
      <c r="I373" s="12"/>
    </row>
    <row r="374" spans="2:9" ht="80.25" customHeight="1">
      <c r="B374" s="12"/>
      <c r="C374" s="2" t="s">
        <v>13</v>
      </c>
      <c r="D374" s="2"/>
      <c r="E374" s="2"/>
      <c r="F374" s="2"/>
      <c r="G374" s="2"/>
      <c r="H374" s="2"/>
      <c r="I374" s="12"/>
    </row>
    <row r="375" spans="2:9">
      <c r="B375" s="12"/>
      <c r="C375" s="2" t="s">
        <v>447</v>
      </c>
      <c r="D375" s="2"/>
      <c r="E375" s="2"/>
      <c r="F375" s="2"/>
      <c r="G375" s="2"/>
      <c r="H375" s="2"/>
      <c r="I375" s="12">
        <v>380</v>
      </c>
    </row>
    <row r="376" spans="2:9">
      <c r="B376" s="12"/>
      <c r="C376" s="119" t="s">
        <v>457</v>
      </c>
      <c r="D376" s="2"/>
      <c r="E376" s="2"/>
      <c r="F376" s="2"/>
      <c r="G376" s="2"/>
      <c r="H376" s="2"/>
      <c r="I376" s="12">
        <v>226</v>
      </c>
    </row>
    <row r="377" spans="2:9">
      <c r="B377" s="12"/>
      <c r="C377" s="119" t="s">
        <v>455</v>
      </c>
      <c r="D377" s="2"/>
      <c r="E377" s="2"/>
      <c r="F377" s="2"/>
      <c r="G377" s="2"/>
      <c r="H377" s="2"/>
      <c r="I377" s="12">
        <v>320</v>
      </c>
    </row>
    <row r="378" spans="2:9">
      <c r="B378" s="12"/>
      <c r="C378" s="3" t="s">
        <v>456</v>
      </c>
      <c r="D378" s="2"/>
      <c r="E378" s="2"/>
      <c r="F378" s="2"/>
      <c r="G378" s="2"/>
      <c r="H378" s="2"/>
      <c r="I378" s="12">
        <v>450</v>
      </c>
    </row>
    <row r="379" spans="2:9">
      <c r="B379" s="12"/>
      <c r="C379" s="96" t="s">
        <v>139</v>
      </c>
      <c r="D379" s="18" t="s">
        <v>149</v>
      </c>
      <c r="E379" s="18"/>
      <c r="F379" s="2"/>
      <c r="G379" s="2"/>
      <c r="H379" s="2"/>
      <c r="I379" s="18">
        <f>SUM(I375:I378)</f>
        <v>1376</v>
      </c>
    </row>
    <row r="380" spans="2:9">
      <c r="B380" s="12"/>
      <c r="C380" s="96"/>
      <c r="D380" s="2"/>
      <c r="E380" s="2"/>
      <c r="F380" s="2"/>
      <c r="G380" s="2"/>
      <c r="H380" s="2"/>
      <c r="I380" s="12"/>
    </row>
    <row r="381" spans="2:9" ht="45">
      <c r="B381" s="12"/>
      <c r="C381" s="2" t="s">
        <v>317</v>
      </c>
      <c r="D381" s="2"/>
      <c r="E381" s="2"/>
      <c r="F381" s="2"/>
      <c r="G381" s="2"/>
      <c r="H381" s="2"/>
      <c r="I381" s="12"/>
    </row>
    <row r="382" spans="2:9">
      <c r="B382" s="12"/>
      <c r="C382" s="119" t="s">
        <v>455</v>
      </c>
      <c r="D382" s="2"/>
      <c r="E382" s="2"/>
      <c r="F382" s="2"/>
      <c r="G382" s="2"/>
      <c r="H382" s="2"/>
      <c r="I382" s="12">
        <f>1110+400</f>
        <v>1510</v>
      </c>
    </row>
    <row r="383" spans="2:9">
      <c r="B383" s="12"/>
      <c r="C383" s="116" t="s">
        <v>139</v>
      </c>
      <c r="D383" s="18" t="s">
        <v>149</v>
      </c>
      <c r="E383" s="18"/>
      <c r="F383" s="2"/>
      <c r="G383" s="2"/>
      <c r="H383" s="2"/>
      <c r="I383" s="18">
        <f>SUM(I382)</f>
        <v>1510</v>
      </c>
    </row>
    <row r="384" spans="2:9">
      <c r="B384" s="12"/>
      <c r="C384" s="2"/>
      <c r="D384" s="2"/>
      <c r="E384" s="2"/>
      <c r="F384" s="2"/>
      <c r="G384" s="2"/>
      <c r="H384" s="2"/>
      <c r="I384" s="12"/>
    </row>
    <row r="385" spans="2:9" ht="45">
      <c r="B385" s="12"/>
      <c r="C385" s="2" t="s">
        <v>316</v>
      </c>
      <c r="D385" s="2"/>
      <c r="E385" s="2"/>
      <c r="F385" s="2"/>
      <c r="G385" s="2"/>
      <c r="H385" s="2"/>
      <c r="I385" s="12"/>
    </row>
    <row r="386" spans="2:9">
      <c r="B386" s="12"/>
      <c r="C386" s="119" t="s">
        <v>455</v>
      </c>
      <c r="D386" s="2"/>
      <c r="E386" s="2"/>
      <c r="F386" s="2"/>
      <c r="G386" s="2"/>
      <c r="H386" s="2"/>
      <c r="I386" s="12">
        <v>330</v>
      </c>
    </row>
    <row r="387" spans="2:9">
      <c r="B387" s="12"/>
      <c r="C387" s="119" t="s">
        <v>460</v>
      </c>
      <c r="D387" s="2"/>
      <c r="E387" s="2"/>
      <c r="F387" s="2"/>
      <c r="G387" s="2"/>
      <c r="H387" s="2"/>
      <c r="I387" s="12">
        <v>270</v>
      </c>
    </row>
    <row r="388" spans="2:9">
      <c r="B388" s="12"/>
      <c r="C388" s="116" t="s">
        <v>139</v>
      </c>
      <c r="D388" s="18" t="s">
        <v>149</v>
      </c>
      <c r="E388" s="18"/>
      <c r="F388" s="2"/>
      <c r="G388" s="2"/>
      <c r="H388" s="2"/>
      <c r="I388" s="18">
        <f>SUM(I386:I387)</f>
        <v>600</v>
      </c>
    </row>
    <row r="389" spans="2:9">
      <c r="B389" s="12"/>
      <c r="C389" s="2"/>
      <c r="D389" s="2"/>
      <c r="E389" s="2"/>
      <c r="F389" s="2"/>
      <c r="G389" s="2"/>
      <c r="H389" s="2"/>
      <c r="I389" s="12"/>
    </row>
    <row r="390" spans="2:9" ht="75">
      <c r="B390" s="12"/>
      <c r="C390" s="2" t="s">
        <v>315</v>
      </c>
      <c r="D390" s="2"/>
      <c r="E390" s="2"/>
      <c r="F390" s="2"/>
      <c r="G390" s="2"/>
      <c r="H390" s="2"/>
      <c r="I390" s="12"/>
    </row>
    <row r="391" spans="2:9">
      <c r="B391" s="12"/>
      <c r="C391" s="119" t="s">
        <v>455</v>
      </c>
      <c r="D391" s="2"/>
      <c r="E391" s="2"/>
      <c r="F391" s="2"/>
      <c r="G391" s="2"/>
      <c r="H391" s="2"/>
      <c r="I391" s="12">
        <v>830</v>
      </c>
    </row>
    <row r="392" spans="2:9">
      <c r="B392" s="12"/>
      <c r="C392" s="116" t="s">
        <v>139</v>
      </c>
      <c r="D392" s="18" t="s">
        <v>149</v>
      </c>
      <c r="E392" s="18"/>
      <c r="F392" s="2"/>
      <c r="G392" s="2"/>
      <c r="H392" s="2"/>
      <c r="I392" s="18">
        <f>SUM(I391)</f>
        <v>830</v>
      </c>
    </row>
    <row r="393" spans="2:9">
      <c r="B393" s="12"/>
      <c r="C393" s="96"/>
      <c r="D393" s="2"/>
      <c r="E393" s="2"/>
      <c r="F393" s="2"/>
      <c r="G393" s="2"/>
      <c r="H393" s="2"/>
      <c r="I393" s="12"/>
    </row>
    <row r="394" spans="2:9" ht="60">
      <c r="B394" s="12"/>
      <c r="C394" s="2" t="s">
        <v>14</v>
      </c>
      <c r="D394" s="2"/>
      <c r="E394" s="2"/>
      <c r="F394" s="2"/>
      <c r="G394" s="2"/>
      <c r="H394" s="2"/>
      <c r="I394" s="12"/>
    </row>
    <row r="395" spans="2:9">
      <c r="B395" s="12"/>
      <c r="C395" s="2" t="s">
        <v>447</v>
      </c>
      <c r="D395" s="2"/>
      <c r="E395" s="2"/>
      <c r="F395" s="2"/>
      <c r="G395" s="2"/>
      <c r="H395" s="2"/>
      <c r="I395" s="12">
        <v>5100</v>
      </c>
    </row>
    <row r="396" spans="2:9">
      <c r="B396" s="12"/>
      <c r="C396" s="119" t="s">
        <v>457</v>
      </c>
      <c r="D396" s="2"/>
      <c r="E396" s="2"/>
      <c r="F396" s="2"/>
      <c r="G396" s="2"/>
      <c r="H396" s="2"/>
      <c r="I396" s="12">
        <v>25</v>
      </c>
    </row>
    <row r="397" spans="2:9">
      <c r="B397" s="12"/>
      <c r="C397" s="119" t="s">
        <v>455</v>
      </c>
      <c r="D397" s="2"/>
      <c r="E397" s="2"/>
      <c r="F397" s="2"/>
      <c r="G397" s="2"/>
      <c r="H397" s="2"/>
      <c r="I397" s="12">
        <v>28</v>
      </c>
    </row>
    <row r="398" spans="2:9">
      <c r="B398" s="12"/>
      <c r="C398" s="3" t="s">
        <v>456</v>
      </c>
      <c r="D398" s="2"/>
      <c r="E398" s="2"/>
      <c r="F398" s="2"/>
      <c r="G398" s="12"/>
      <c r="H398" s="2"/>
      <c r="I398" s="12">
        <v>30</v>
      </c>
    </row>
    <row r="399" spans="2:9">
      <c r="B399" s="12"/>
      <c r="C399" s="96" t="s">
        <v>139</v>
      </c>
      <c r="D399" s="18" t="s">
        <v>149</v>
      </c>
      <c r="E399" s="18"/>
      <c r="F399" s="2"/>
      <c r="G399" s="12"/>
      <c r="H399" s="2"/>
      <c r="I399" s="18">
        <f>SUM(I395:I398)</f>
        <v>5183</v>
      </c>
    </row>
    <row r="400" spans="2:9">
      <c r="B400" s="12"/>
      <c r="C400" s="12"/>
      <c r="D400" s="12"/>
      <c r="E400" s="12"/>
      <c r="F400" s="12"/>
      <c r="G400" s="12"/>
      <c r="H400" s="12"/>
      <c r="I400" s="12"/>
    </row>
    <row r="401" spans="2:9" ht="15.75">
      <c r="B401" s="12"/>
      <c r="C401" s="124">
        <f>' Civil'!B49:C49</f>
        <v>0</v>
      </c>
      <c r="D401" s="12"/>
      <c r="E401" s="12"/>
      <c r="F401" s="12"/>
      <c r="G401" s="12"/>
      <c r="H401" s="12"/>
      <c r="I401" s="12"/>
    </row>
    <row r="402" spans="2:9" ht="150">
      <c r="B402" s="12"/>
      <c r="C402" s="6" t="s">
        <v>135</v>
      </c>
      <c r="D402" s="12"/>
      <c r="E402" s="12"/>
      <c r="F402" s="12"/>
      <c r="G402" s="12"/>
      <c r="H402" s="12"/>
      <c r="I402" s="12"/>
    </row>
    <row r="403" spans="2:9">
      <c r="B403" s="12"/>
      <c r="C403" s="119" t="s">
        <v>457</v>
      </c>
      <c r="D403" s="12"/>
      <c r="E403" s="12"/>
      <c r="F403" s="12"/>
      <c r="G403" s="12"/>
      <c r="H403" s="12"/>
      <c r="I403" s="12">
        <v>146</v>
      </c>
    </row>
    <row r="404" spans="2:9">
      <c r="B404" s="12"/>
      <c r="C404" s="119" t="s">
        <v>455</v>
      </c>
      <c r="D404" s="12"/>
      <c r="E404" s="12"/>
      <c r="F404" s="12"/>
      <c r="G404" s="12"/>
      <c r="H404" s="12"/>
      <c r="I404" s="12">
        <v>251</v>
      </c>
    </row>
    <row r="405" spans="2:9">
      <c r="B405" s="12"/>
      <c r="C405" s="3" t="s">
        <v>456</v>
      </c>
      <c r="D405" s="12"/>
      <c r="E405" s="12"/>
      <c r="F405" s="12"/>
      <c r="G405" s="12"/>
      <c r="H405" s="12"/>
      <c r="I405" s="12">
        <v>145</v>
      </c>
    </row>
    <row r="406" spans="2:9">
      <c r="B406" s="12"/>
      <c r="C406" s="96" t="s">
        <v>139</v>
      </c>
      <c r="D406" s="18" t="s">
        <v>149</v>
      </c>
      <c r="E406" s="18"/>
      <c r="F406" s="12"/>
      <c r="G406" s="6"/>
      <c r="H406" s="12"/>
      <c r="I406" s="18">
        <f>SUM(I403:I405)</f>
        <v>542</v>
      </c>
    </row>
    <row r="407" spans="2:9" ht="15.75">
      <c r="B407" s="12"/>
      <c r="C407" s="129"/>
      <c r="D407" s="12"/>
      <c r="E407" s="12"/>
      <c r="F407" s="12"/>
      <c r="G407" s="12"/>
      <c r="H407" s="12"/>
      <c r="I407" s="12"/>
    </row>
    <row r="408" spans="2:9" ht="150">
      <c r="B408" s="12"/>
      <c r="C408" s="6" t="s">
        <v>62</v>
      </c>
      <c r="D408" s="6"/>
      <c r="E408" s="6"/>
      <c r="F408" s="6"/>
      <c r="G408" s="12"/>
      <c r="H408" s="6"/>
      <c r="I408" s="12"/>
    </row>
    <row r="409" spans="2:9">
      <c r="B409" s="12"/>
      <c r="C409" s="12" t="s">
        <v>447</v>
      </c>
      <c r="D409" s="12"/>
      <c r="E409" s="12"/>
      <c r="F409" s="12"/>
      <c r="G409" s="12"/>
      <c r="H409" s="12"/>
      <c r="I409" s="12">
        <v>15</v>
      </c>
    </row>
    <row r="410" spans="2:9">
      <c r="B410" s="12"/>
      <c r="C410" s="12" t="s">
        <v>452</v>
      </c>
      <c r="D410" s="12"/>
      <c r="E410" s="12"/>
      <c r="F410" s="12"/>
      <c r="G410" s="12"/>
      <c r="H410" s="12"/>
      <c r="I410" s="12">
        <v>6</v>
      </c>
    </row>
    <row r="411" spans="2:9">
      <c r="B411" s="12"/>
      <c r="C411" s="119" t="s">
        <v>453</v>
      </c>
      <c r="D411" s="12"/>
      <c r="E411" s="12"/>
      <c r="F411" s="12"/>
      <c r="G411" s="12"/>
      <c r="H411" s="12"/>
      <c r="I411" s="12">
        <v>6</v>
      </c>
    </row>
    <row r="412" spans="2:9">
      <c r="B412" s="12"/>
      <c r="C412" s="119" t="s">
        <v>455</v>
      </c>
      <c r="D412" s="12"/>
      <c r="E412" s="12"/>
      <c r="F412" s="12"/>
      <c r="G412" s="12"/>
      <c r="H412" s="12"/>
      <c r="I412" s="12">
        <v>4</v>
      </c>
    </row>
    <row r="413" spans="2:9">
      <c r="B413" s="12"/>
      <c r="C413" s="3" t="s">
        <v>456</v>
      </c>
      <c r="D413" s="12"/>
      <c r="E413" s="12"/>
      <c r="F413" s="12"/>
      <c r="G413" s="12"/>
      <c r="H413" s="12"/>
      <c r="I413" s="12">
        <v>13</v>
      </c>
    </row>
    <row r="414" spans="2:9">
      <c r="B414" s="12"/>
      <c r="C414" s="96" t="s">
        <v>139</v>
      </c>
      <c r="D414" s="18" t="s">
        <v>149</v>
      </c>
      <c r="E414" s="18"/>
      <c r="F414" s="12"/>
      <c r="G414" s="12"/>
      <c r="H414" s="12"/>
      <c r="I414" s="18">
        <f>SUM(I409:I413)</f>
        <v>44</v>
      </c>
    </row>
    <row r="415" spans="2:9">
      <c r="B415" s="12"/>
      <c r="C415" s="12"/>
      <c r="D415" s="12"/>
      <c r="E415" s="12"/>
      <c r="F415" s="12"/>
      <c r="G415" s="12"/>
      <c r="H415" s="12"/>
      <c r="I415" s="12"/>
    </row>
    <row r="416" spans="2:9">
      <c r="B416" s="12"/>
      <c r="C416" s="12"/>
      <c r="D416" s="12"/>
      <c r="E416" s="12"/>
      <c r="F416" s="12"/>
      <c r="G416" s="12"/>
      <c r="H416" s="12"/>
      <c r="I416" s="12"/>
    </row>
    <row r="417" spans="2:9">
      <c r="B417" s="12"/>
      <c r="C417" s="12"/>
      <c r="D417" s="12"/>
      <c r="E417" s="12"/>
      <c r="F417" s="12"/>
      <c r="G417" s="12"/>
      <c r="H417" s="12"/>
      <c r="I417" s="12"/>
    </row>
    <row r="418" spans="2:9">
      <c r="B418" s="12"/>
      <c r="C418" s="12"/>
      <c r="D418" s="12"/>
      <c r="E418" s="12"/>
      <c r="F418" s="12"/>
      <c r="G418" s="6"/>
      <c r="H418" s="12"/>
      <c r="I418" s="12"/>
    </row>
    <row r="419" spans="2:9">
      <c r="B419" s="12"/>
      <c r="C419" s="12"/>
      <c r="D419" s="12"/>
      <c r="E419" s="12"/>
      <c r="F419" s="12"/>
      <c r="G419" s="18"/>
      <c r="H419" s="12"/>
      <c r="I419" s="12"/>
    </row>
    <row r="420" spans="2:9" ht="180">
      <c r="B420" s="12"/>
      <c r="C420" s="6" t="s">
        <v>61</v>
      </c>
      <c r="D420" s="6"/>
      <c r="E420" s="6"/>
      <c r="F420" s="6"/>
      <c r="G420" s="18"/>
      <c r="H420" s="6"/>
      <c r="I420" s="12"/>
    </row>
    <row r="421" spans="2:9">
      <c r="B421" s="12"/>
      <c r="C421" s="12" t="s">
        <v>447</v>
      </c>
      <c r="D421" s="18"/>
      <c r="E421" s="18"/>
      <c r="F421" s="18"/>
      <c r="G421" s="18"/>
      <c r="H421" s="18"/>
      <c r="I421" s="114">
        <v>55</v>
      </c>
    </row>
    <row r="422" spans="2:9">
      <c r="B422" s="12"/>
      <c r="C422" s="12" t="s">
        <v>452</v>
      </c>
      <c r="D422" s="18"/>
      <c r="E422" s="18"/>
      <c r="F422" s="18"/>
      <c r="G422" s="18"/>
      <c r="H422" s="18"/>
      <c r="I422" s="114">
        <v>20</v>
      </c>
    </row>
    <row r="423" spans="2:9">
      <c r="B423" s="12"/>
      <c r="C423" s="119" t="s">
        <v>453</v>
      </c>
      <c r="D423" s="18"/>
      <c r="E423" s="18"/>
      <c r="F423" s="18"/>
      <c r="G423" s="18"/>
      <c r="H423" s="18"/>
      <c r="I423" s="114">
        <v>21</v>
      </c>
    </row>
    <row r="424" spans="2:9">
      <c r="B424" s="12"/>
      <c r="C424" s="119" t="s">
        <v>457</v>
      </c>
      <c r="D424" s="18"/>
      <c r="E424" s="18"/>
      <c r="F424" s="18"/>
      <c r="G424" s="18"/>
      <c r="H424" s="18"/>
      <c r="I424" s="114">
        <v>110</v>
      </c>
    </row>
    <row r="425" spans="2:9">
      <c r="B425" s="12"/>
      <c r="C425" s="119" t="s">
        <v>455</v>
      </c>
      <c r="D425" s="18"/>
      <c r="E425" s="18"/>
      <c r="F425" s="18"/>
      <c r="G425" s="18"/>
      <c r="H425" s="18"/>
      <c r="I425" s="114">
        <v>180</v>
      </c>
    </row>
    <row r="426" spans="2:9">
      <c r="B426" s="12"/>
      <c r="C426" s="3" t="s">
        <v>456</v>
      </c>
      <c r="D426" s="18"/>
      <c r="E426" s="18"/>
      <c r="F426" s="18"/>
      <c r="G426" s="18"/>
      <c r="H426" s="18"/>
      <c r="I426" s="114">
        <v>255</v>
      </c>
    </row>
    <row r="427" spans="2:9">
      <c r="B427" s="12"/>
      <c r="C427" s="96" t="s">
        <v>139</v>
      </c>
      <c r="D427" s="18" t="s">
        <v>149</v>
      </c>
      <c r="E427" s="18"/>
      <c r="F427" s="18"/>
      <c r="G427" s="12"/>
      <c r="H427" s="18"/>
      <c r="I427" s="118">
        <f>SUM(I421:I426)</f>
        <v>641</v>
      </c>
    </row>
    <row r="428" spans="2:9">
      <c r="B428" s="12"/>
      <c r="C428" s="18"/>
      <c r="D428" s="18"/>
      <c r="E428" s="18"/>
      <c r="F428" s="18"/>
      <c r="G428" s="12"/>
      <c r="H428" s="18"/>
      <c r="I428" s="118"/>
    </row>
    <row r="429" spans="2:9" ht="180">
      <c r="B429" s="12"/>
      <c r="C429" s="6" t="s">
        <v>34</v>
      </c>
      <c r="D429" s="12"/>
      <c r="E429" s="12"/>
      <c r="F429" s="12"/>
      <c r="G429" s="12"/>
      <c r="H429" s="12"/>
      <c r="I429" s="118"/>
    </row>
    <row r="430" spans="2:9">
      <c r="B430" s="12"/>
      <c r="C430" s="12" t="s">
        <v>452</v>
      </c>
      <c r="D430" s="12"/>
      <c r="E430" s="12"/>
      <c r="F430" s="12"/>
      <c r="G430" s="12"/>
      <c r="H430" s="12"/>
      <c r="I430" s="114">
        <v>26</v>
      </c>
    </row>
    <row r="431" spans="2:9">
      <c r="B431" s="12"/>
      <c r="C431" s="119" t="s">
        <v>453</v>
      </c>
      <c r="D431" s="12"/>
      <c r="E431" s="12"/>
      <c r="F431" s="12"/>
      <c r="G431" s="12"/>
      <c r="H431" s="12"/>
      <c r="I431" s="114">
        <v>20</v>
      </c>
    </row>
    <row r="432" spans="2:9">
      <c r="B432" s="12"/>
      <c r="C432" s="119" t="s">
        <v>457</v>
      </c>
      <c r="D432" s="12"/>
      <c r="E432" s="12"/>
      <c r="F432" s="12"/>
      <c r="G432" s="12"/>
      <c r="H432" s="12"/>
      <c r="I432" s="114">
        <v>7.5</v>
      </c>
    </row>
    <row r="433" spans="2:9">
      <c r="B433" s="12"/>
      <c r="C433" s="119" t="s">
        <v>455</v>
      </c>
      <c r="D433" s="12"/>
      <c r="E433" s="12"/>
      <c r="F433" s="12"/>
      <c r="G433" s="12"/>
      <c r="H433" s="12"/>
      <c r="I433" s="114">
        <v>18</v>
      </c>
    </row>
    <row r="434" spans="2:9">
      <c r="B434" s="12"/>
      <c r="C434" s="3" t="s">
        <v>456</v>
      </c>
      <c r="D434" s="12"/>
      <c r="E434" s="12"/>
      <c r="F434" s="12"/>
      <c r="G434" s="12"/>
      <c r="H434" s="12"/>
      <c r="I434" s="114">
        <v>20</v>
      </c>
    </row>
    <row r="435" spans="2:9">
      <c r="B435" s="12"/>
      <c r="C435" s="96" t="s">
        <v>139</v>
      </c>
      <c r="D435" s="18" t="s">
        <v>149</v>
      </c>
      <c r="E435" s="18"/>
      <c r="F435" s="12"/>
      <c r="G435" s="12"/>
      <c r="H435" s="12"/>
      <c r="I435" s="118">
        <f>SUM(I430:I434)</f>
        <v>91.5</v>
      </c>
    </row>
    <row r="436" spans="2:9">
      <c r="B436" s="12"/>
      <c r="C436" s="6"/>
      <c r="D436" s="12"/>
      <c r="E436" s="12"/>
      <c r="F436" s="12"/>
      <c r="G436" s="12"/>
      <c r="H436" s="12"/>
      <c r="I436" s="118"/>
    </row>
    <row r="437" spans="2:9">
      <c r="B437" s="12"/>
      <c r="C437" s="6"/>
      <c r="D437" s="12"/>
      <c r="E437" s="12"/>
      <c r="F437" s="12"/>
      <c r="G437" s="12"/>
      <c r="H437" s="12"/>
      <c r="I437" s="118"/>
    </row>
    <row r="438" spans="2:9">
      <c r="B438" s="12"/>
      <c r="C438" s="6"/>
      <c r="D438" s="12"/>
      <c r="E438" s="12"/>
      <c r="F438" s="12"/>
      <c r="G438" s="12"/>
      <c r="H438" s="12"/>
      <c r="I438" s="118"/>
    </row>
    <row r="439" spans="2:9" ht="75">
      <c r="B439" s="12"/>
      <c r="C439" s="6" t="s">
        <v>35</v>
      </c>
      <c r="D439" s="12"/>
      <c r="E439" s="12"/>
      <c r="F439" s="12"/>
      <c r="G439" s="18"/>
      <c r="H439" s="12"/>
      <c r="I439" s="118"/>
    </row>
    <row r="440" spans="2:9">
      <c r="B440" s="12"/>
      <c r="C440" s="12" t="s">
        <v>452</v>
      </c>
      <c r="D440" s="12"/>
      <c r="E440" s="12"/>
      <c r="F440" s="12"/>
      <c r="G440" s="18"/>
      <c r="H440" s="12"/>
      <c r="I440" s="114">
        <v>40</v>
      </c>
    </row>
    <row r="441" spans="2:9">
      <c r="B441" s="12"/>
      <c r="C441" s="119" t="s">
        <v>453</v>
      </c>
      <c r="D441" s="18"/>
      <c r="E441" s="18"/>
      <c r="F441" s="18"/>
      <c r="G441" s="18"/>
      <c r="H441" s="18"/>
      <c r="I441" s="114">
        <v>20</v>
      </c>
    </row>
    <row r="442" spans="2:9">
      <c r="B442" s="12"/>
      <c r="C442" s="119" t="s">
        <v>457</v>
      </c>
      <c r="D442" s="18"/>
      <c r="E442" s="18"/>
      <c r="F442" s="18"/>
      <c r="G442" s="18"/>
      <c r="H442" s="18"/>
      <c r="I442" s="114">
        <v>11</v>
      </c>
    </row>
    <row r="443" spans="2:9">
      <c r="B443" s="12"/>
      <c r="C443" s="119" t="s">
        <v>455</v>
      </c>
      <c r="D443" s="18"/>
      <c r="E443" s="18"/>
      <c r="F443" s="18"/>
      <c r="G443" s="18"/>
      <c r="H443" s="18"/>
      <c r="I443" s="114">
        <v>30</v>
      </c>
    </row>
    <row r="444" spans="2:9">
      <c r="B444" s="12"/>
      <c r="C444" s="3" t="s">
        <v>456</v>
      </c>
      <c r="D444" s="18"/>
      <c r="E444" s="18"/>
      <c r="F444" s="18"/>
      <c r="G444" s="18"/>
      <c r="H444" s="18"/>
      <c r="I444" s="114">
        <v>38</v>
      </c>
    </row>
    <row r="445" spans="2:9">
      <c r="B445" s="12"/>
      <c r="C445" s="96" t="s">
        <v>139</v>
      </c>
      <c r="D445" s="18" t="s">
        <v>450</v>
      </c>
      <c r="E445" s="18"/>
      <c r="F445" s="18"/>
      <c r="G445" s="18"/>
      <c r="H445" s="18"/>
      <c r="I445" s="118">
        <f>SUM(I440:I444)</f>
        <v>139</v>
      </c>
    </row>
    <row r="446" spans="2:9">
      <c r="B446" s="12"/>
      <c r="C446" s="18"/>
      <c r="D446" s="18"/>
      <c r="E446" s="18"/>
      <c r="F446" s="18"/>
      <c r="G446" s="12"/>
      <c r="H446" s="18"/>
      <c r="I446" s="118"/>
    </row>
    <row r="447" spans="2:9" ht="135">
      <c r="B447" s="12"/>
      <c r="C447" s="3" t="s">
        <v>18</v>
      </c>
      <c r="D447" s="3"/>
      <c r="E447" s="3"/>
      <c r="F447" s="3"/>
      <c r="G447" s="77"/>
      <c r="H447" s="3"/>
      <c r="I447" s="12"/>
    </row>
    <row r="448" spans="2:9" ht="15.75">
      <c r="B448" s="12"/>
      <c r="C448" s="3" t="s">
        <v>447</v>
      </c>
      <c r="D448" s="77"/>
      <c r="E448" s="77"/>
      <c r="F448" s="77"/>
      <c r="G448" s="77"/>
      <c r="H448" s="77"/>
      <c r="I448" s="124">
        <v>725</v>
      </c>
    </row>
    <row r="449" spans="1:9" ht="15.75">
      <c r="B449" s="12"/>
      <c r="C449" s="116" t="s">
        <v>139</v>
      </c>
      <c r="D449" s="77" t="s">
        <v>149</v>
      </c>
      <c r="E449" s="77"/>
      <c r="F449" s="77"/>
      <c r="G449" s="3"/>
      <c r="H449" s="77"/>
      <c r="I449" s="124">
        <f>SUM(I448)</f>
        <v>725</v>
      </c>
    </row>
    <row r="450" spans="1:9" ht="15.75">
      <c r="B450" s="12"/>
      <c r="C450" s="77"/>
      <c r="D450" s="77"/>
      <c r="E450" s="77"/>
      <c r="F450" s="77"/>
      <c r="G450" s="12"/>
      <c r="H450" s="77"/>
      <c r="I450" s="124"/>
    </row>
    <row r="451" spans="1:9" ht="195">
      <c r="B451" s="12"/>
      <c r="C451" s="3" t="s">
        <v>19</v>
      </c>
      <c r="D451" s="3"/>
      <c r="E451" s="3"/>
      <c r="F451" s="3"/>
      <c r="G451" s="12"/>
      <c r="H451" s="3"/>
      <c r="I451" s="12"/>
    </row>
    <row r="452" spans="1:9">
      <c r="B452" s="12"/>
      <c r="C452" s="12" t="s">
        <v>447</v>
      </c>
      <c r="D452" s="12" t="s">
        <v>395</v>
      </c>
      <c r="E452" s="12"/>
      <c r="F452" s="12"/>
      <c r="G452" s="12"/>
      <c r="H452" s="12"/>
      <c r="I452" s="12">
        <v>60</v>
      </c>
    </row>
    <row r="453" spans="1:9">
      <c r="B453" s="12"/>
      <c r="C453" s="116" t="s">
        <v>139</v>
      </c>
      <c r="D453" s="12"/>
      <c r="E453" s="12"/>
      <c r="F453" s="12"/>
      <c r="G453" s="2"/>
      <c r="H453" s="12"/>
      <c r="I453" s="12">
        <f>SUM(I452)</f>
        <v>60</v>
      </c>
    </row>
    <row r="454" spans="1:9">
      <c r="B454" s="12"/>
      <c r="C454" s="130" t="str">
        <f>' Civil'!B46</f>
        <v>PVC DOOR WORKS</v>
      </c>
      <c r="D454" s="12"/>
      <c r="E454" s="12"/>
      <c r="F454" s="12"/>
      <c r="G454" s="2"/>
      <c r="H454" s="12"/>
      <c r="I454" s="12"/>
    </row>
    <row r="455" spans="1:9" ht="210">
      <c r="B455" s="12"/>
      <c r="C455" s="2" t="s">
        <v>29</v>
      </c>
      <c r="D455" s="2"/>
      <c r="E455" s="2"/>
      <c r="F455" s="2"/>
      <c r="G455" s="2"/>
      <c r="H455" s="2"/>
      <c r="I455" s="12"/>
    </row>
    <row r="456" spans="1:9">
      <c r="B456" s="12"/>
      <c r="C456" s="2" t="s">
        <v>447</v>
      </c>
      <c r="D456" s="2"/>
      <c r="E456" s="2"/>
      <c r="F456" s="2"/>
      <c r="G456" s="2"/>
      <c r="H456" s="2"/>
      <c r="I456" s="114">
        <v>21</v>
      </c>
    </row>
    <row r="457" spans="1:9">
      <c r="B457" s="12"/>
      <c r="C457" s="12" t="s">
        <v>452</v>
      </c>
      <c r="D457" s="2"/>
      <c r="E457" s="2"/>
      <c r="F457" s="2"/>
      <c r="G457" s="2"/>
      <c r="H457" s="2"/>
      <c r="I457" s="114">
        <v>21</v>
      </c>
    </row>
    <row r="458" spans="1:9">
      <c r="B458" s="12"/>
      <c r="C458" s="119" t="s">
        <v>455</v>
      </c>
      <c r="D458" s="2"/>
      <c r="E458" s="2"/>
      <c r="F458" s="2"/>
      <c r="G458" s="2"/>
      <c r="H458" s="2"/>
      <c r="I458" s="114">
        <v>41</v>
      </c>
    </row>
    <row r="459" spans="1:9">
      <c r="B459" s="12"/>
      <c r="C459" s="3" t="s">
        <v>456</v>
      </c>
      <c r="D459" s="2"/>
      <c r="E459" s="2"/>
      <c r="F459" s="2"/>
      <c r="G459" s="2"/>
      <c r="H459" s="2"/>
      <c r="I459" s="114">
        <v>47</v>
      </c>
    </row>
    <row r="460" spans="1:9">
      <c r="B460" s="12"/>
      <c r="C460" s="96" t="s">
        <v>139</v>
      </c>
      <c r="D460" s="96" t="s">
        <v>450</v>
      </c>
      <c r="E460" s="96"/>
      <c r="F460" s="2"/>
      <c r="G460" s="5"/>
      <c r="H460" s="2"/>
      <c r="I460" s="118">
        <f>SUM(I456:I459)</f>
        <v>130</v>
      </c>
    </row>
    <row r="461" spans="1:9">
      <c r="B461" s="12"/>
      <c r="C461" s="12"/>
      <c r="D461" s="2"/>
      <c r="E461" s="2"/>
      <c r="F461" s="2"/>
      <c r="G461" s="2"/>
      <c r="H461" s="2"/>
      <c r="I461" s="118"/>
    </row>
    <row r="462" spans="1:9" ht="216.75">
      <c r="B462" s="12"/>
      <c r="C462" s="5" t="s">
        <v>30</v>
      </c>
      <c r="D462" s="5"/>
      <c r="E462" s="5"/>
      <c r="F462" s="5"/>
      <c r="G462" s="2"/>
      <c r="H462" s="5"/>
      <c r="I462" s="12"/>
    </row>
    <row r="463" spans="1:9">
      <c r="A463" s="131"/>
      <c r="B463" s="12"/>
      <c r="C463" s="2" t="s">
        <v>447</v>
      </c>
      <c r="D463" s="2"/>
      <c r="E463" s="2"/>
      <c r="F463" s="2"/>
      <c r="G463" s="2"/>
      <c r="H463" s="2"/>
      <c r="I463" s="114">
        <v>10</v>
      </c>
    </row>
    <row r="464" spans="1:9">
      <c r="A464" s="131"/>
      <c r="B464" s="12"/>
      <c r="C464" s="12" t="s">
        <v>452</v>
      </c>
      <c r="D464" s="2"/>
      <c r="E464" s="2"/>
      <c r="F464" s="2"/>
      <c r="G464" s="2"/>
      <c r="H464" s="2"/>
      <c r="I464" s="114">
        <v>8</v>
      </c>
    </row>
    <row r="465" spans="1:9">
      <c r="A465" s="131"/>
      <c r="B465" s="12"/>
      <c r="C465" s="119" t="s">
        <v>455</v>
      </c>
      <c r="D465" s="2"/>
      <c r="E465" s="2"/>
      <c r="F465" s="2"/>
      <c r="G465" s="2"/>
      <c r="H465" s="2"/>
      <c r="I465" s="114">
        <v>7</v>
      </c>
    </row>
    <row r="466" spans="1:9">
      <c r="A466" s="131"/>
      <c r="B466" s="12"/>
      <c r="C466" s="3" t="s">
        <v>456</v>
      </c>
      <c r="D466" s="2"/>
      <c r="E466" s="2"/>
      <c r="F466" s="2"/>
      <c r="G466" s="2"/>
      <c r="H466" s="2"/>
      <c r="I466" s="114">
        <v>18</v>
      </c>
    </row>
    <row r="467" spans="1:9">
      <c r="A467" s="131"/>
      <c r="B467" s="12"/>
      <c r="C467" s="96" t="s">
        <v>139</v>
      </c>
      <c r="D467" s="77" t="s">
        <v>149</v>
      </c>
      <c r="E467" s="77"/>
      <c r="F467" s="2"/>
      <c r="G467" s="12"/>
      <c r="H467" s="2"/>
      <c r="I467" s="118">
        <f>SUM(I463:I466)</f>
        <v>43</v>
      </c>
    </row>
    <row r="468" spans="1:9">
      <c r="A468" s="131"/>
      <c r="B468" s="12"/>
      <c r="C468" s="2"/>
      <c r="D468" s="2"/>
      <c r="E468" s="2"/>
      <c r="F468" s="2"/>
      <c r="G468" s="12"/>
      <c r="H468" s="2"/>
      <c r="I468" s="118"/>
    </row>
    <row r="469" spans="1:9">
      <c r="A469" s="131"/>
      <c r="B469" s="12"/>
      <c r="C469" s="12"/>
      <c r="D469" s="12"/>
      <c r="E469" s="12"/>
      <c r="F469" s="12"/>
      <c r="G469" s="2"/>
      <c r="H469" s="12"/>
      <c r="I469" s="12"/>
    </row>
    <row r="470" spans="1:9" ht="15.75">
      <c r="A470" s="131"/>
      <c r="B470" s="12"/>
      <c r="C470" s="124">
        <f>' Civil'!B76:C76</f>
        <v>0</v>
      </c>
      <c r="D470" s="12"/>
      <c r="E470" s="12"/>
      <c r="F470" s="12"/>
      <c r="G470" s="12"/>
      <c r="H470" s="12"/>
      <c r="I470" s="12"/>
    </row>
    <row r="471" spans="1:9" ht="150">
      <c r="A471" s="131"/>
      <c r="B471" s="12"/>
      <c r="C471" s="2" t="s">
        <v>461</v>
      </c>
      <c r="D471" s="2"/>
      <c r="E471" s="2"/>
      <c r="F471" s="2"/>
      <c r="G471" s="12"/>
      <c r="H471" s="2"/>
      <c r="I471" s="12"/>
    </row>
    <row r="472" spans="1:9">
      <c r="A472" s="131"/>
      <c r="B472" s="12"/>
      <c r="C472" s="2" t="s">
        <v>447</v>
      </c>
      <c r="D472" s="12"/>
      <c r="E472" s="12"/>
      <c r="F472" s="12"/>
      <c r="G472" s="12"/>
      <c r="H472" s="12"/>
      <c r="I472" s="12">
        <v>4</v>
      </c>
    </row>
    <row r="473" spans="1:9">
      <c r="A473" s="131"/>
      <c r="B473" s="12"/>
      <c r="C473" s="3" t="s">
        <v>456</v>
      </c>
      <c r="D473" s="12"/>
      <c r="E473" s="12"/>
      <c r="F473" s="12"/>
      <c r="G473" s="12"/>
      <c r="H473" s="12"/>
      <c r="I473" s="12">
        <v>4</v>
      </c>
    </row>
    <row r="474" spans="1:9">
      <c r="A474" s="131"/>
      <c r="B474" s="12"/>
      <c r="C474" s="96" t="s">
        <v>139</v>
      </c>
      <c r="D474" s="18" t="s">
        <v>449</v>
      </c>
      <c r="E474" s="18"/>
      <c r="F474" s="12"/>
      <c r="G474" s="12"/>
      <c r="H474" s="12"/>
      <c r="I474" s="18">
        <f>SUM(I472:I473)</f>
        <v>8</v>
      </c>
    </row>
    <row r="475" spans="1:9">
      <c r="A475" s="131"/>
      <c r="B475" s="12"/>
      <c r="C475" s="2"/>
      <c r="D475" s="12"/>
      <c r="E475" s="12"/>
      <c r="F475" s="12"/>
      <c r="G475" s="12"/>
      <c r="H475" s="12"/>
      <c r="I475" s="12"/>
    </row>
    <row r="476" spans="1:9" ht="150">
      <c r="A476" s="131"/>
      <c r="B476" s="12"/>
      <c r="C476" s="2" t="s">
        <v>462</v>
      </c>
      <c r="D476" s="12"/>
      <c r="E476" s="12"/>
      <c r="F476" s="12"/>
      <c r="G476" s="12"/>
      <c r="H476" s="12"/>
      <c r="I476" s="12"/>
    </row>
    <row r="477" spans="1:9">
      <c r="A477" s="131"/>
      <c r="B477" s="12"/>
      <c r="C477" s="119" t="s">
        <v>455</v>
      </c>
      <c r="D477" s="12"/>
      <c r="E477" s="12"/>
      <c r="F477" s="12"/>
      <c r="G477" s="12"/>
      <c r="H477" s="12"/>
      <c r="I477" s="12">
        <v>2</v>
      </c>
    </row>
    <row r="478" spans="1:9">
      <c r="A478" s="131"/>
      <c r="B478" s="12"/>
      <c r="C478" s="3" t="s">
        <v>456</v>
      </c>
      <c r="D478" s="12"/>
      <c r="E478" s="12"/>
      <c r="F478" s="12"/>
      <c r="G478" s="12"/>
      <c r="H478" s="12"/>
      <c r="I478" s="12">
        <v>3</v>
      </c>
    </row>
    <row r="479" spans="1:9">
      <c r="A479" s="131"/>
      <c r="B479" s="12"/>
      <c r="C479" s="96" t="s">
        <v>139</v>
      </c>
      <c r="D479" s="18" t="s">
        <v>449</v>
      </c>
      <c r="E479" s="18"/>
      <c r="F479" s="12"/>
      <c r="G479" s="12"/>
      <c r="H479" s="12"/>
      <c r="I479" s="18">
        <f>SUM(I477:I478)</f>
        <v>5</v>
      </c>
    </row>
    <row r="480" spans="1:9">
      <c r="A480" s="131"/>
      <c r="B480" s="12"/>
      <c r="C480" s="2"/>
      <c r="D480" s="12"/>
      <c r="E480" s="12"/>
      <c r="F480" s="12"/>
      <c r="G480" s="7"/>
      <c r="H480" s="12"/>
      <c r="I480" s="12"/>
    </row>
    <row r="481" spans="1:9" ht="140.25">
      <c r="A481" s="131"/>
      <c r="B481" s="12"/>
      <c r="C481" s="7" t="s">
        <v>463</v>
      </c>
      <c r="D481" s="7"/>
      <c r="E481" s="7"/>
      <c r="F481" s="7"/>
      <c r="G481" s="12"/>
      <c r="H481" s="7"/>
      <c r="I481" s="12"/>
    </row>
    <row r="482" spans="1:9">
      <c r="A482" s="131"/>
      <c r="B482" s="12"/>
      <c r="C482" s="2" t="s">
        <v>447</v>
      </c>
      <c r="D482" s="12"/>
      <c r="E482" s="12"/>
      <c r="F482" s="12"/>
      <c r="G482" s="12"/>
      <c r="H482" s="12"/>
      <c r="I482" s="12">
        <v>2</v>
      </c>
    </row>
    <row r="483" spans="1:9">
      <c r="A483" s="131"/>
      <c r="B483" s="12"/>
      <c r="C483" s="96" t="s">
        <v>139</v>
      </c>
      <c r="D483" s="18" t="s">
        <v>449</v>
      </c>
      <c r="E483" s="18"/>
      <c r="F483" s="12"/>
      <c r="G483" s="12"/>
      <c r="H483" s="12"/>
      <c r="I483" s="18">
        <f>I482</f>
        <v>2</v>
      </c>
    </row>
    <row r="484" spans="1:9">
      <c r="A484" s="131"/>
      <c r="B484" s="12"/>
      <c r="C484" s="2"/>
      <c r="D484" s="12"/>
      <c r="E484" s="12"/>
      <c r="F484" s="12"/>
      <c r="G484" s="12"/>
      <c r="H484" s="12"/>
      <c r="I484" s="12"/>
    </row>
    <row r="485" spans="1:9" ht="135">
      <c r="A485" s="131"/>
      <c r="B485" s="12"/>
      <c r="C485" s="2" t="s">
        <v>110</v>
      </c>
      <c r="D485" s="2"/>
      <c r="E485" s="2"/>
      <c r="F485" s="2"/>
      <c r="G485" s="12"/>
      <c r="H485" s="2"/>
      <c r="I485" s="12"/>
    </row>
    <row r="486" spans="1:9">
      <c r="A486" s="131"/>
      <c r="B486" s="12"/>
      <c r="C486" s="2" t="s">
        <v>447</v>
      </c>
      <c r="D486" s="12" t="s">
        <v>449</v>
      </c>
      <c r="E486" s="12"/>
      <c r="F486" s="12"/>
      <c r="G486" s="12"/>
      <c r="H486" s="12"/>
      <c r="I486" s="12">
        <v>4</v>
      </c>
    </row>
    <row r="487" spans="1:9">
      <c r="A487" s="131"/>
      <c r="B487" s="12"/>
      <c r="C487" s="119" t="s">
        <v>453</v>
      </c>
      <c r="D487" s="12"/>
      <c r="E487" s="12"/>
      <c r="F487" s="12"/>
      <c r="G487" s="12"/>
      <c r="H487" s="12"/>
      <c r="I487" s="12">
        <v>6</v>
      </c>
    </row>
    <row r="488" spans="1:9">
      <c r="A488" s="131"/>
      <c r="B488" s="12"/>
      <c r="C488" s="119" t="s">
        <v>457</v>
      </c>
      <c r="D488" s="12"/>
      <c r="E488" s="12"/>
      <c r="F488" s="12"/>
      <c r="G488" s="12"/>
      <c r="H488" s="12"/>
      <c r="I488" s="12">
        <v>4</v>
      </c>
    </row>
    <row r="489" spans="1:9">
      <c r="A489" s="131"/>
      <c r="B489" s="12"/>
      <c r="C489" s="119" t="s">
        <v>455</v>
      </c>
      <c r="D489" s="12"/>
      <c r="E489" s="12"/>
      <c r="F489" s="12"/>
      <c r="G489" s="12"/>
      <c r="H489" s="12"/>
      <c r="I489" s="12">
        <v>2</v>
      </c>
    </row>
    <row r="490" spans="1:9">
      <c r="A490" s="131"/>
      <c r="B490" s="12"/>
      <c r="C490" s="3" t="s">
        <v>456</v>
      </c>
      <c r="D490" s="12"/>
      <c r="E490" s="12"/>
      <c r="F490" s="12"/>
      <c r="G490" s="12"/>
      <c r="H490" s="12"/>
      <c r="I490" s="12">
        <v>4</v>
      </c>
    </row>
    <row r="491" spans="1:9">
      <c r="A491" s="131"/>
      <c r="B491" s="12"/>
      <c r="C491" s="96" t="s">
        <v>139</v>
      </c>
      <c r="D491" s="18" t="s">
        <v>449</v>
      </c>
      <c r="E491" s="18"/>
      <c r="F491" s="12"/>
      <c r="G491" s="12"/>
      <c r="H491" s="12"/>
      <c r="I491" s="18">
        <f>SUM(I486:I490)</f>
        <v>20</v>
      </c>
    </row>
    <row r="492" spans="1:9">
      <c r="A492" s="131"/>
      <c r="B492" s="12"/>
      <c r="C492" s="2"/>
      <c r="D492" s="12"/>
      <c r="E492" s="12"/>
      <c r="F492" s="12"/>
      <c r="G492" s="2"/>
      <c r="H492" s="12"/>
      <c r="I492" s="12"/>
    </row>
    <row r="493" spans="1:9">
      <c r="A493" s="131"/>
      <c r="B493" s="12"/>
      <c r="C493" s="2"/>
      <c r="D493" s="12"/>
      <c r="E493" s="12"/>
      <c r="F493" s="12"/>
      <c r="G493" s="12"/>
      <c r="H493" s="12"/>
      <c r="I493" s="12"/>
    </row>
    <row r="494" spans="1:9" ht="60">
      <c r="A494" s="131"/>
      <c r="B494" s="12"/>
      <c r="C494" s="2" t="s">
        <v>116</v>
      </c>
      <c r="D494" s="2"/>
      <c r="E494" s="2"/>
      <c r="F494" s="2"/>
      <c r="G494" s="12"/>
      <c r="H494" s="2"/>
      <c r="I494" s="12"/>
    </row>
    <row r="495" spans="1:9">
      <c r="A495" s="131"/>
      <c r="B495" s="12"/>
      <c r="C495" s="2" t="s">
        <v>447</v>
      </c>
      <c r="D495" s="12" t="s">
        <v>449</v>
      </c>
      <c r="E495" s="12"/>
      <c r="F495" s="12"/>
      <c r="G495" s="12"/>
      <c r="H495" s="12"/>
      <c r="I495" s="12">
        <v>10</v>
      </c>
    </row>
    <row r="496" spans="1:9">
      <c r="A496" s="131"/>
      <c r="B496" s="12"/>
      <c r="C496" s="119" t="s">
        <v>453</v>
      </c>
      <c r="D496" s="12"/>
      <c r="E496" s="12"/>
      <c r="F496" s="12"/>
      <c r="G496" s="12"/>
      <c r="H496" s="12"/>
      <c r="I496" s="12">
        <v>8</v>
      </c>
    </row>
    <row r="497" spans="1:9">
      <c r="A497" s="131"/>
      <c r="B497" s="12"/>
      <c r="C497" s="119" t="s">
        <v>457</v>
      </c>
      <c r="D497" s="12"/>
      <c r="E497" s="12"/>
      <c r="F497" s="12"/>
      <c r="G497" s="12"/>
      <c r="H497" s="12"/>
      <c r="I497" s="12">
        <v>5</v>
      </c>
    </row>
    <row r="498" spans="1:9">
      <c r="A498" s="131"/>
      <c r="B498" s="12"/>
      <c r="C498" s="119" t="s">
        <v>455</v>
      </c>
      <c r="D498" s="12"/>
      <c r="E498" s="12"/>
      <c r="F498" s="12"/>
      <c r="G498" s="12"/>
      <c r="H498" s="12"/>
      <c r="I498" s="12">
        <v>5</v>
      </c>
    </row>
    <row r="499" spans="1:9">
      <c r="A499" s="131"/>
      <c r="B499" s="12"/>
      <c r="C499" s="3" t="s">
        <v>456</v>
      </c>
      <c r="D499" s="12"/>
      <c r="E499" s="12"/>
      <c r="F499" s="12"/>
      <c r="G499" s="12"/>
      <c r="H499" s="12"/>
      <c r="I499" s="12">
        <v>4</v>
      </c>
    </row>
    <row r="500" spans="1:9">
      <c r="A500" s="131"/>
      <c r="B500" s="12"/>
      <c r="C500" s="96" t="s">
        <v>139</v>
      </c>
      <c r="D500" s="18" t="s">
        <v>449</v>
      </c>
      <c r="E500" s="18"/>
      <c r="F500" s="12"/>
      <c r="G500" s="2"/>
      <c r="H500" s="12"/>
      <c r="I500" s="18">
        <f>SUM(I495:I499)</f>
        <v>32</v>
      </c>
    </row>
    <row r="501" spans="1:9">
      <c r="A501" s="131"/>
      <c r="B501" s="12"/>
      <c r="C501" s="2"/>
      <c r="D501" s="12"/>
      <c r="E501" s="12"/>
      <c r="F501" s="12"/>
      <c r="G501" s="12"/>
      <c r="H501" s="12"/>
      <c r="I501" s="12"/>
    </row>
    <row r="502" spans="1:9" ht="45">
      <c r="A502" s="131"/>
      <c r="B502" s="12"/>
      <c r="C502" s="2" t="s">
        <v>117</v>
      </c>
      <c r="D502" s="2"/>
      <c r="E502" s="2"/>
      <c r="F502" s="2"/>
      <c r="G502" s="12"/>
      <c r="H502" s="2"/>
      <c r="I502" s="12"/>
    </row>
    <row r="503" spans="1:9">
      <c r="A503" s="131"/>
      <c r="B503" s="12"/>
      <c r="C503" s="2" t="s">
        <v>447</v>
      </c>
      <c r="D503" s="12" t="s">
        <v>449</v>
      </c>
      <c r="E503" s="12"/>
      <c r="F503" s="12"/>
      <c r="G503" s="12"/>
      <c r="H503" s="12"/>
      <c r="I503" s="12">
        <v>6</v>
      </c>
    </row>
    <row r="504" spans="1:9">
      <c r="A504" s="131"/>
      <c r="B504" s="12"/>
      <c r="C504" s="119" t="s">
        <v>453</v>
      </c>
      <c r="D504" s="12"/>
      <c r="E504" s="12"/>
      <c r="F504" s="12"/>
      <c r="G504" s="12"/>
      <c r="H504" s="12"/>
      <c r="I504" s="12">
        <v>8</v>
      </c>
    </row>
    <row r="505" spans="1:9">
      <c r="A505" s="131"/>
      <c r="B505" s="12"/>
      <c r="C505" s="119" t="s">
        <v>457</v>
      </c>
      <c r="D505" s="12"/>
      <c r="E505" s="12"/>
      <c r="F505" s="12"/>
      <c r="G505" s="12"/>
      <c r="H505" s="12"/>
      <c r="I505" s="12">
        <v>5</v>
      </c>
    </row>
    <row r="506" spans="1:9">
      <c r="A506" s="131"/>
      <c r="B506" s="12"/>
      <c r="C506" s="119" t="s">
        <v>455</v>
      </c>
      <c r="D506" s="12"/>
      <c r="E506" s="12"/>
      <c r="F506" s="12"/>
      <c r="G506" s="12"/>
      <c r="H506" s="12"/>
      <c r="I506" s="12">
        <v>2</v>
      </c>
    </row>
    <row r="507" spans="1:9">
      <c r="A507" s="131"/>
      <c r="B507" s="12"/>
      <c r="C507" s="3" t="s">
        <v>456</v>
      </c>
      <c r="D507" s="12"/>
      <c r="E507" s="12"/>
      <c r="F507" s="12"/>
      <c r="G507" s="12"/>
      <c r="H507" s="12"/>
      <c r="I507" s="12">
        <v>4</v>
      </c>
    </row>
    <row r="508" spans="1:9">
      <c r="A508" s="131"/>
      <c r="B508" s="12"/>
      <c r="C508" s="96" t="s">
        <v>139</v>
      </c>
      <c r="D508" s="18" t="s">
        <v>449</v>
      </c>
      <c r="E508" s="18"/>
      <c r="F508" s="12"/>
      <c r="G508" s="12"/>
      <c r="H508" s="12"/>
      <c r="I508" s="18">
        <f>SUM(I503:I507)</f>
        <v>25</v>
      </c>
    </row>
    <row r="509" spans="1:9">
      <c r="A509" s="131"/>
      <c r="B509" s="12"/>
      <c r="C509" s="2"/>
      <c r="D509" s="12"/>
      <c r="E509" s="12"/>
      <c r="F509" s="12"/>
      <c r="G509" s="12"/>
      <c r="H509" s="12"/>
      <c r="I509" s="12"/>
    </row>
    <row r="510" spans="1:9" ht="81.75" customHeight="1">
      <c r="A510" s="131"/>
      <c r="B510" s="12"/>
      <c r="C510" s="20" t="s">
        <v>111</v>
      </c>
      <c r="D510" s="12"/>
      <c r="E510" s="12"/>
      <c r="F510" s="12"/>
      <c r="G510" s="12"/>
      <c r="H510" s="12"/>
      <c r="I510" s="12"/>
    </row>
    <row r="511" spans="1:9">
      <c r="A511" s="131"/>
      <c r="B511" s="12"/>
      <c r="C511" s="119" t="s">
        <v>453</v>
      </c>
      <c r="D511" s="12"/>
      <c r="E511" s="12"/>
      <c r="F511" s="12"/>
      <c r="G511" s="12"/>
      <c r="H511" s="12"/>
      <c r="I511" s="12">
        <v>2</v>
      </c>
    </row>
    <row r="512" spans="1:9">
      <c r="A512" s="131"/>
      <c r="B512" s="12"/>
      <c r="C512" s="116" t="s">
        <v>139</v>
      </c>
      <c r="D512" s="18" t="s">
        <v>449</v>
      </c>
      <c r="E512" s="18"/>
      <c r="F512" s="12"/>
      <c r="G512" s="12"/>
      <c r="H512" s="12"/>
      <c r="I512" s="18">
        <f>I511</f>
        <v>2</v>
      </c>
    </row>
    <row r="513" spans="1:9">
      <c r="A513" s="131"/>
      <c r="B513" s="12"/>
      <c r="C513" s="2"/>
      <c r="D513" s="12"/>
      <c r="E513" s="12"/>
      <c r="F513" s="12"/>
      <c r="G513" s="12"/>
      <c r="H513" s="12"/>
      <c r="I513" s="12"/>
    </row>
    <row r="514" spans="1:9" ht="81.75" customHeight="1">
      <c r="A514" s="131"/>
      <c r="B514" s="12"/>
      <c r="C514" s="20" t="s">
        <v>167</v>
      </c>
      <c r="D514" s="12"/>
      <c r="E514" s="12"/>
      <c r="F514" s="12"/>
      <c r="G514" s="12"/>
      <c r="H514" s="12"/>
      <c r="I514" s="12"/>
    </row>
    <row r="515" spans="1:9">
      <c r="A515" s="131"/>
      <c r="B515" s="12"/>
      <c r="C515" s="119" t="s">
        <v>457</v>
      </c>
      <c r="D515" s="12"/>
      <c r="E515" s="12"/>
      <c r="F515" s="12"/>
      <c r="G515" s="12"/>
      <c r="H515" s="12"/>
      <c r="I515" s="12">
        <v>2</v>
      </c>
    </row>
    <row r="516" spans="1:9">
      <c r="A516" s="131"/>
      <c r="B516" s="12"/>
      <c r="C516" s="116" t="s">
        <v>139</v>
      </c>
      <c r="D516" s="18" t="s">
        <v>449</v>
      </c>
      <c r="E516" s="18"/>
      <c r="F516" s="12"/>
      <c r="G516" s="12"/>
      <c r="H516" s="12"/>
      <c r="I516" s="18">
        <f>I515</f>
        <v>2</v>
      </c>
    </row>
    <row r="517" spans="1:9">
      <c r="A517" s="131"/>
      <c r="B517" s="12"/>
      <c r="C517" s="2"/>
      <c r="D517" s="12"/>
      <c r="E517" s="12"/>
      <c r="F517" s="12"/>
      <c r="G517" s="12"/>
      <c r="H517" s="12"/>
      <c r="I517" s="12"/>
    </row>
    <row r="518" spans="1:9" ht="63.75">
      <c r="A518" s="131"/>
      <c r="B518" s="12"/>
      <c r="C518" s="20" t="s">
        <v>112</v>
      </c>
      <c r="D518" s="20"/>
      <c r="E518" s="20"/>
      <c r="F518" s="20"/>
      <c r="G518" s="12"/>
      <c r="H518" s="20"/>
      <c r="I518" s="12"/>
    </row>
    <row r="519" spans="1:9">
      <c r="A519" s="131"/>
      <c r="B519" s="12"/>
      <c r="C519" s="2" t="s">
        <v>447</v>
      </c>
      <c r="D519" s="12" t="s">
        <v>449</v>
      </c>
      <c r="E519" s="12"/>
      <c r="F519" s="12"/>
      <c r="G519" s="12"/>
      <c r="H519" s="12"/>
      <c r="I519" s="12">
        <v>4</v>
      </c>
    </row>
    <row r="520" spans="1:9">
      <c r="A520" s="131"/>
      <c r="B520" s="12"/>
      <c r="C520" s="119" t="s">
        <v>453</v>
      </c>
      <c r="D520" s="12"/>
      <c r="E520" s="12"/>
      <c r="F520" s="12"/>
      <c r="G520" s="12"/>
      <c r="H520" s="12"/>
      <c r="I520" s="12">
        <v>7</v>
      </c>
    </row>
    <row r="521" spans="1:9">
      <c r="A521" s="131"/>
      <c r="B521" s="12"/>
      <c r="C521" s="119" t="s">
        <v>457</v>
      </c>
      <c r="D521" s="12"/>
      <c r="E521" s="12"/>
      <c r="F521" s="12"/>
      <c r="G521" s="12"/>
      <c r="H521" s="12"/>
      <c r="I521" s="12">
        <v>4</v>
      </c>
    </row>
    <row r="522" spans="1:9">
      <c r="A522" s="131"/>
      <c r="B522" s="12"/>
      <c r="C522" s="119" t="s">
        <v>455</v>
      </c>
      <c r="D522" s="12"/>
      <c r="E522" s="12"/>
      <c r="F522" s="12"/>
      <c r="G522" s="12"/>
      <c r="H522" s="12"/>
      <c r="I522" s="12">
        <v>2</v>
      </c>
    </row>
    <row r="523" spans="1:9">
      <c r="A523" s="131"/>
      <c r="B523" s="12"/>
      <c r="C523" s="3" t="s">
        <v>456</v>
      </c>
      <c r="D523" s="12"/>
      <c r="E523" s="12"/>
      <c r="F523" s="12"/>
      <c r="G523" s="12"/>
      <c r="H523" s="12"/>
      <c r="I523" s="12">
        <v>15</v>
      </c>
    </row>
    <row r="524" spans="1:9">
      <c r="A524" s="131"/>
      <c r="B524" s="12"/>
      <c r="C524" s="96" t="s">
        <v>139</v>
      </c>
      <c r="D524" s="18" t="s">
        <v>449</v>
      </c>
      <c r="E524" s="18"/>
      <c r="F524" s="12"/>
      <c r="G524" s="7"/>
      <c r="H524" s="12"/>
      <c r="I524" s="18">
        <f>SUM(I519:I523)</f>
        <v>32</v>
      </c>
    </row>
    <row r="525" spans="1:9">
      <c r="A525" s="131"/>
      <c r="B525" s="12"/>
      <c r="C525" s="96"/>
      <c r="D525" s="12"/>
      <c r="E525" s="12"/>
      <c r="F525" s="12"/>
      <c r="G525" s="7"/>
      <c r="H525" s="12"/>
      <c r="I525" s="12"/>
    </row>
    <row r="526" spans="1:9" ht="60">
      <c r="A526" s="131"/>
      <c r="B526" s="12"/>
      <c r="C526" s="1" t="s">
        <v>114</v>
      </c>
      <c r="D526" s="7"/>
      <c r="E526" s="7"/>
      <c r="F526" s="7"/>
      <c r="G526" s="7"/>
      <c r="H526" s="7"/>
      <c r="I526" s="12"/>
    </row>
    <row r="527" spans="1:9">
      <c r="A527" s="131"/>
      <c r="B527" s="12"/>
      <c r="C527" s="119" t="s">
        <v>453</v>
      </c>
      <c r="D527" s="7"/>
      <c r="E527" s="7"/>
      <c r="F527" s="7"/>
      <c r="G527" s="12"/>
      <c r="H527" s="7"/>
      <c r="I527" s="12">
        <v>15</v>
      </c>
    </row>
    <row r="528" spans="1:9">
      <c r="A528" s="131"/>
      <c r="B528" s="12"/>
      <c r="C528" s="119" t="s">
        <v>457</v>
      </c>
      <c r="D528" s="7"/>
      <c r="E528" s="7"/>
      <c r="F528" s="7"/>
      <c r="G528" s="12"/>
      <c r="H528" s="7"/>
      <c r="I528" s="12">
        <v>2</v>
      </c>
    </row>
    <row r="529" spans="1:9">
      <c r="A529" s="131"/>
      <c r="B529" s="12"/>
      <c r="C529" s="119" t="s">
        <v>455</v>
      </c>
      <c r="D529" s="12"/>
      <c r="E529" s="12"/>
      <c r="F529" s="12"/>
      <c r="G529" s="12"/>
      <c r="H529" s="12"/>
      <c r="I529" s="12">
        <v>4</v>
      </c>
    </row>
    <row r="530" spans="1:9">
      <c r="A530" s="131"/>
      <c r="B530" s="12"/>
      <c r="C530" s="3" t="s">
        <v>456</v>
      </c>
      <c r="D530" s="12"/>
      <c r="E530" s="12"/>
      <c r="F530" s="12"/>
      <c r="G530" s="12"/>
      <c r="H530" s="12"/>
      <c r="I530" s="12">
        <v>6</v>
      </c>
    </row>
    <row r="531" spans="1:9">
      <c r="A531" s="131"/>
      <c r="B531" s="12"/>
      <c r="C531" s="96" t="s">
        <v>139</v>
      </c>
      <c r="D531" s="18" t="s">
        <v>449</v>
      </c>
      <c r="E531" s="18"/>
      <c r="F531" s="12"/>
      <c r="G531" s="12"/>
      <c r="H531" s="12"/>
      <c r="I531" s="18">
        <f>SUM(I527:I530)</f>
        <v>27</v>
      </c>
    </row>
    <row r="532" spans="1:9" ht="14.25" customHeight="1">
      <c r="A532" s="131"/>
      <c r="B532" s="12"/>
      <c r="C532" s="2"/>
      <c r="D532" s="12"/>
      <c r="E532" s="12"/>
      <c r="F532" s="12"/>
      <c r="G532" s="12"/>
      <c r="H532" s="12"/>
      <c r="I532" s="12"/>
    </row>
    <row r="533" spans="1:9" ht="60">
      <c r="A533" s="131"/>
      <c r="B533" s="12"/>
      <c r="C533" s="1" t="s">
        <v>113</v>
      </c>
      <c r="D533" s="7"/>
      <c r="E533" s="7"/>
      <c r="F533" s="7"/>
      <c r="G533" s="12"/>
      <c r="H533" s="7"/>
      <c r="I533" s="12"/>
    </row>
    <row r="534" spans="1:9">
      <c r="A534" s="131"/>
      <c r="B534" s="12"/>
      <c r="C534" s="2" t="s">
        <v>447</v>
      </c>
      <c r="D534" s="12" t="s">
        <v>449</v>
      </c>
      <c r="E534" s="12"/>
      <c r="F534" s="12"/>
      <c r="G534" s="12"/>
      <c r="H534" s="12"/>
      <c r="I534" s="12">
        <v>2</v>
      </c>
    </row>
    <row r="535" spans="1:9">
      <c r="A535" s="131"/>
      <c r="B535" s="12"/>
      <c r="C535" s="119" t="s">
        <v>453</v>
      </c>
      <c r="D535" s="12"/>
      <c r="E535" s="12"/>
      <c r="F535" s="12"/>
      <c r="G535" s="12"/>
      <c r="H535" s="12"/>
      <c r="I535" s="12">
        <v>15</v>
      </c>
    </row>
    <row r="536" spans="1:9">
      <c r="A536" s="131"/>
      <c r="B536" s="12"/>
      <c r="C536" s="119" t="s">
        <v>457</v>
      </c>
      <c r="D536" s="12"/>
      <c r="E536" s="12"/>
      <c r="F536" s="12"/>
      <c r="G536" s="12"/>
      <c r="H536" s="12"/>
      <c r="I536" s="12">
        <v>4</v>
      </c>
    </row>
    <row r="537" spans="1:9">
      <c r="A537" s="131"/>
      <c r="B537" s="12"/>
      <c r="C537" s="119" t="s">
        <v>455</v>
      </c>
      <c r="D537" s="12"/>
      <c r="E537" s="12"/>
      <c r="F537" s="12"/>
      <c r="G537" s="12"/>
      <c r="H537" s="12"/>
      <c r="I537" s="12">
        <v>10</v>
      </c>
    </row>
    <row r="538" spans="1:9">
      <c r="A538" s="131"/>
      <c r="B538" s="12"/>
      <c r="C538" s="3" t="s">
        <v>456</v>
      </c>
      <c r="D538" s="12"/>
      <c r="E538" s="12"/>
      <c r="F538" s="12"/>
      <c r="G538" s="12"/>
      <c r="H538" s="12"/>
      <c r="I538" s="12">
        <v>15</v>
      </c>
    </row>
    <row r="539" spans="1:9">
      <c r="A539" s="131"/>
      <c r="B539" s="12"/>
      <c r="C539" s="96" t="s">
        <v>139</v>
      </c>
      <c r="D539" s="12"/>
      <c r="E539" s="12"/>
      <c r="F539" s="12"/>
      <c r="G539" s="12"/>
      <c r="H539" s="12"/>
      <c r="I539" s="18">
        <f>SUM(I534:I538)</f>
        <v>46</v>
      </c>
    </row>
    <row r="540" spans="1:9">
      <c r="A540" s="131"/>
      <c r="B540" s="12"/>
      <c r="C540" s="2"/>
      <c r="D540" s="18" t="s">
        <v>449</v>
      </c>
      <c r="E540" s="18"/>
      <c r="F540" s="12"/>
      <c r="G540" s="1"/>
      <c r="H540" s="12"/>
      <c r="I540" s="12"/>
    </row>
    <row r="541" spans="1:9">
      <c r="A541" s="131"/>
      <c r="B541" s="12"/>
      <c r="C541" s="2"/>
      <c r="D541" s="12"/>
      <c r="E541" s="12"/>
      <c r="F541" s="12"/>
      <c r="G541" s="1"/>
      <c r="H541" s="12"/>
      <c r="I541" s="12"/>
    </row>
    <row r="542" spans="1:9" ht="75">
      <c r="A542" s="131"/>
      <c r="B542" s="12"/>
      <c r="C542" s="1" t="s">
        <v>118</v>
      </c>
      <c r="D542" s="1"/>
      <c r="E542" s="1"/>
      <c r="F542" s="1"/>
      <c r="G542" s="1"/>
      <c r="H542" s="1"/>
      <c r="I542" s="12"/>
    </row>
    <row r="543" spans="1:9">
      <c r="A543" s="131"/>
      <c r="B543" s="12"/>
      <c r="C543" s="1" t="s">
        <v>447</v>
      </c>
      <c r="D543" s="1"/>
      <c r="E543" s="1"/>
      <c r="F543" s="1"/>
      <c r="G543" s="1"/>
      <c r="H543" s="1"/>
      <c r="I543" s="12">
        <v>70</v>
      </c>
    </row>
    <row r="544" spans="1:9">
      <c r="A544" s="131"/>
      <c r="B544" s="12"/>
      <c r="C544" s="119" t="s">
        <v>453</v>
      </c>
      <c r="D544" s="1"/>
      <c r="E544" s="1"/>
      <c r="F544" s="1"/>
      <c r="G544" s="1"/>
      <c r="H544" s="1"/>
      <c r="I544" s="12">
        <v>15</v>
      </c>
    </row>
    <row r="545" spans="1:9">
      <c r="A545" s="131"/>
      <c r="B545" s="12"/>
      <c r="C545" s="119" t="s">
        <v>457</v>
      </c>
      <c r="D545" s="1"/>
      <c r="E545" s="1"/>
      <c r="F545" s="1"/>
      <c r="G545" s="1"/>
      <c r="H545" s="1"/>
      <c r="I545" s="12">
        <v>70</v>
      </c>
    </row>
    <row r="546" spans="1:9">
      <c r="A546" s="131"/>
      <c r="B546" s="12"/>
      <c r="C546" s="119" t="s">
        <v>455</v>
      </c>
      <c r="D546" s="1"/>
      <c r="E546" s="1"/>
      <c r="F546" s="1"/>
      <c r="G546" s="1"/>
      <c r="H546" s="1"/>
      <c r="I546" s="12">
        <v>30</v>
      </c>
    </row>
    <row r="547" spans="1:9">
      <c r="A547" s="131"/>
      <c r="B547" s="12"/>
      <c r="C547" s="3" t="s">
        <v>456</v>
      </c>
      <c r="D547" s="1"/>
      <c r="E547" s="1"/>
      <c r="F547" s="1"/>
      <c r="G547" s="1"/>
      <c r="H547" s="1"/>
      <c r="I547" s="12">
        <v>120</v>
      </c>
    </row>
    <row r="548" spans="1:9">
      <c r="A548" s="131"/>
      <c r="B548" s="12"/>
      <c r="C548" s="96" t="s">
        <v>139</v>
      </c>
      <c r="D548" s="63" t="s">
        <v>450</v>
      </c>
      <c r="E548" s="63"/>
      <c r="F548" s="1"/>
      <c r="G548" s="12"/>
      <c r="H548" s="1"/>
      <c r="I548" s="18">
        <f>SUM(I543:I547)</f>
        <v>305</v>
      </c>
    </row>
    <row r="549" spans="1:9">
      <c r="A549" s="131"/>
      <c r="B549" s="12"/>
      <c r="C549" s="96"/>
      <c r="D549" s="1"/>
      <c r="E549" s="1"/>
      <c r="F549" s="1"/>
      <c r="G549" s="12"/>
      <c r="H549" s="1"/>
      <c r="I549" s="12"/>
    </row>
    <row r="550" spans="1:9" ht="120">
      <c r="A550" s="131"/>
      <c r="B550" s="12"/>
      <c r="C550" s="1" t="s">
        <v>497</v>
      </c>
      <c r="D550" s="12"/>
      <c r="E550" s="12"/>
      <c r="F550" s="12"/>
      <c r="G550" s="12"/>
      <c r="H550" s="12"/>
      <c r="I550" s="12"/>
    </row>
    <row r="551" spans="1:9">
      <c r="A551" s="131"/>
      <c r="B551" s="12"/>
      <c r="C551" s="119" t="s">
        <v>453</v>
      </c>
      <c r="D551" s="12"/>
      <c r="E551" s="12"/>
      <c r="F551" s="12"/>
      <c r="G551" s="1"/>
      <c r="H551" s="12"/>
      <c r="I551" s="12">
        <v>15</v>
      </c>
    </row>
    <row r="552" spans="1:9">
      <c r="A552" s="131"/>
      <c r="B552" s="12"/>
      <c r="C552" s="119" t="s">
        <v>457</v>
      </c>
      <c r="D552" s="12"/>
      <c r="E552" s="12"/>
      <c r="F552" s="12"/>
      <c r="G552" s="1"/>
      <c r="H552" s="12"/>
      <c r="I552" s="12">
        <v>50</v>
      </c>
    </row>
    <row r="553" spans="1:9">
      <c r="A553" s="131"/>
      <c r="B553" s="12"/>
      <c r="C553" s="119" t="s">
        <v>455</v>
      </c>
      <c r="D553" s="1"/>
      <c r="E553" s="1"/>
      <c r="F553" s="1"/>
      <c r="G553" s="1"/>
      <c r="H553" s="1"/>
      <c r="I553" s="12">
        <v>30</v>
      </c>
    </row>
    <row r="554" spans="1:9">
      <c r="A554" s="131"/>
      <c r="B554" s="12"/>
      <c r="C554" s="3" t="s">
        <v>456</v>
      </c>
      <c r="D554" s="1"/>
      <c r="E554" s="1"/>
      <c r="F554" s="1"/>
      <c r="G554" s="1"/>
      <c r="H554" s="1"/>
      <c r="I554" s="12">
        <v>60</v>
      </c>
    </row>
    <row r="555" spans="1:9">
      <c r="A555" s="131"/>
      <c r="B555" s="12"/>
      <c r="C555" s="96" t="s">
        <v>139</v>
      </c>
      <c r="D555" s="18" t="s">
        <v>449</v>
      </c>
      <c r="E555" s="18"/>
      <c r="F555" s="1"/>
      <c r="G555" s="1"/>
      <c r="H555" s="1"/>
      <c r="I555" s="18">
        <f>SUM(I551:I554)</f>
        <v>155</v>
      </c>
    </row>
    <row r="556" spans="1:9">
      <c r="A556" s="131"/>
      <c r="B556" s="12"/>
      <c r="C556" s="96"/>
      <c r="D556" s="1"/>
      <c r="E556" s="1"/>
      <c r="F556" s="1"/>
      <c r="G556" s="1"/>
      <c r="H556" s="1"/>
      <c r="I556" s="12"/>
    </row>
    <row r="557" spans="1:9" ht="80.25" customHeight="1">
      <c r="A557" s="131"/>
      <c r="B557" s="12"/>
      <c r="C557" s="1" t="s">
        <v>496</v>
      </c>
      <c r="D557" s="1"/>
      <c r="E557" s="1"/>
      <c r="F557" s="1"/>
      <c r="G557" s="1"/>
      <c r="H557" s="1"/>
      <c r="I557" s="12"/>
    </row>
    <row r="558" spans="1:9">
      <c r="A558" s="131"/>
      <c r="B558" s="12"/>
      <c r="C558" s="119" t="s">
        <v>455</v>
      </c>
      <c r="D558" s="1"/>
      <c r="E558" s="1"/>
      <c r="F558" s="1"/>
      <c r="G558" s="1"/>
      <c r="H558" s="1"/>
      <c r="I558" s="12">
        <v>30</v>
      </c>
    </row>
    <row r="559" spans="1:9">
      <c r="A559" s="131"/>
      <c r="B559" s="12"/>
      <c r="C559" s="3" t="s">
        <v>456</v>
      </c>
      <c r="D559" s="1"/>
      <c r="E559" s="1"/>
      <c r="F559" s="1"/>
      <c r="G559" s="1"/>
      <c r="H559" s="1"/>
      <c r="I559" s="12">
        <v>125</v>
      </c>
    </row>
    <row r="560" spans="1:9">
      <c r="A560" s="131"/>
      <c r="B560" s="12"/>
      <c r="C560" s="96" t="s">
        <v>139</v>
      </c>
      <c r="D560" s="63" t="s">
        <v>450</v>
      </c>
      <c r="E560" s="63"/>
      <c r="F560" s="1"/>
      <c r="G560" s="1"/>
      <c r="H560" s="1"/>
      <c r="I560" s="18">
        <f>SUM(I558:I559)</f>
        <v>155</v>
      </c>
    </row>
    <row r="561" spans="1:9">
      <c r="A561" s="131"/>
      <c r="B561" s="12"/>
      <c r="C561" s="1"/>
      <c r="D561" s="1"/>
      <c r="E561" s="1"/>
      <c r="F561" s="1"/>
      <c r="G561" s="1"/>
      <c r="H561" s="1"/>
      <c r="I561" s="12"/>
    </row>
    <row r="562" spans="1:9" ht="105">
      <c r="A562" s="131"/>
      <c r="B562" s="12"/>
      <c r="C562" s="1" t="s">
        <v>228</v>
      </c>
      <c r="D562" s="1"/>
      <c r="E562" s="1"/>
      <c r="F562" s="1"/>
      <c r="G562" s="1"/>
      <c r="H562" s="1"/>
      <c r="I562" s="12"/>
    </row>
    <row r="563" spans="1:9">
      <c r="A563" s="131"/>
      <c r="B563" s="12"/>
      <c r="C563" s="119" t="s">
        <v>455</v>
      </c>
      <c r="D563" s="1"/>
      <c r="E563" s="1"/>
      <c r="F563" s="1"/>
      <c r="G563" s="1"/>
      <c r="H563" s="1"/>
      <c r="I563" s="12">
        <v>3</v>
      </c>
    </row>
    <row r="564" spans="1:9">
      <c r="A564" s="131"/>
      <c r="B564" s="12"/>
      <c r="C564" s="3" t="s">
        <v>456</v>
      </c>
      <c r="D564" s="1"/>
      <c r="E564" s="1"/>
      <c r="F564" s="1"/>
      <c r="G564" s="1"/>
      <c r="H564" s="1"/>
      <c r="I564" s="12">
        <v>25</v>
      </c>
    </row>
    <row r="565" spans="1:9">
      <c r="A565" s="131"/>
      <c r="B565" s="12"/>
      <c r="C565" s="96" t="s">
        <v>139</v>
      </c>
      <c r="D565" s="1" t="s">
        <v>449</v>
      </c>
      <c r="E565" s="1"/>
      <c r="F565" s="1"/>
      <c r="G565" s="1"/>
      <c r="H565" s="1"/>
      <c r="I565" s="18">
        <f>SUM(I563:I564)</f>
        <v>28</v>
      </c>
    </row>
    <row r="566" spans="1:9">
      <c r="A566" s="131"/>
      <c r="B566" s="12"/>
      <c r="C566" s="1"/>
      <c r="D566" s="1"/>
      <c r="E566" s="1"/>
      <c r="F566" s="1"/>
      <c r="G566" s="1"/>
      <c r="H566" s="1"/>
      <c r="I566" s="12"/>
    </row>
    <row r="567" spans="1:9" ht="105">
      <c r="A567" s="131"/>
      <c r="B567" s="12"/>
      <c r="C567" s="1" t="s">
        <v>229</v>
      </c>
      <c r="D567" s="1"/>
      <c r="E567" s="1"/>
      <c r="F567" s="1"/>
      <c r="G567" s="1"/>
      <c r="H567" s="1"/>
      <c r="I567" s="12"/>
    </row>
    <row r="568" spans="1:9">
      <c r="A568" s="131"/>
      <c r="B568" s="12"/>
      <c r="C568" s="119" t="s">
        <v>455</v>
      </c>
      <c r="D568" s="1"/>
      <c r="E568" s="1"/>
      <c r="F568" s="1"/>
      <c r="G568" s="1"/>
      <c r="H568" s="1"/>
      <c r="I568" s="12">
        <v>3</v>
      </c>
    </row>
    <row r="569" spans="1:9">
      <c r="A569" s="131"/>
      <c r="B569" s="12"/>
      <c r="C569" s="3" t="s">
        <v>456</v>
      </c>
      <c r="D569" s="1"/>
      <c r="E569" s="1"/>
      <c r="F569" s="1"/>
      <c r="G569" s="1"/>
      <c r="H569" s="1"/>
      <c r="I569" s="12">
        <v>12</v>
      </c>
    </row>
    <row r="570" spans="1:9">
      <c r="A570" s="131"/>
      <c r="B570" s="12"/>
      <c r="C570" s="96" t="s">
        <v>139</v>
      </c>
      <c r="D570" s="1" t="s">
        <v>449</v>
      </c>
      <c r="E570" s="1"/>
      <c r="F570" s="1"/>
      <c r="G570" s="1"/>
      <c r="H570" s="1"/>
      <c r="I570" s="18">
        <f>SUM(I568:I569)</f>
        <v>15</v>
      </c>
    </row>
    <row r="571" spans="1:9">
      <c r="A571" s="131"/>
      <c r="B571" s="12"/>
      <c r="C571" s="96"/>
      <c r="D571" s="1"/>
      <c r="E571" s="1"/>
      <c r="F571" s="1"/>
      <c r="G571" s="1"/>
      <c r="H571" s="1"/>
      <c r="I571" s="12"/>
    </row>
    <row r="572" spans="1:9" ht="45">
      <c r="A572" s="131"/>
      <c r="B572" s="12"/>
      <c r="C572" s="1" t="s">
        <v>239</v>
      </c>
      <c r="D572" s="8"/>
      <c r="E572" s="8"/>
      <c r="F572" s="8"/>
      <c r="G572" s="8"/>
      <c r="H572" s="8"/>
      <c r="I572" s="12"/>
    </row>
    <row r="573" spans="1:9">
      <c r="A573" s="131"/>
      <c r="B573" s="12"/>
      <c r="C573" s="8"/>
      <c r="D573" s="8"/>
      <c r="E573" s="8"/>
      <c r="F573" s="8"/>
      <c r="G573" s="8"/>
      <c r="H573" s="8"/>
      <c r="I573" s="12"/>
    </row>
    <row r="574" spans="1:9">
      <c r="A574" s="131"/>
      <c r="B574" s="12"/>
      <c r="C574" s="60" t="s">
        <v>252</v>
      </c>
      <c r="D574" s="8"/>
      <c r="E574" s="8"/>
      <c r="F574" s="8"/>
      <c r="G574" s="8"/>
      <c r="H574" s="8"/>
      <c r="I574" s="12"/>
    </row>
    <row r="575" spans="1:9">
      <c r="A575" s="131"/>
      <c r="B575" s="12"/>
      <c r="C575" s="1" t="s">
        <v>447</v>
      </c>
      <c r="D575" s="8"/>
      <c r="E575" s="8"/>
      <c r="F575" s="8"/>
      <c r="G575" s="8"/>
      <c r="H575" s="8"/>
      <c r="I575" s="12">
        <v>25</v>
      </c>
    </row>
    <row r="576" spans="1:9">
      <c r="A576" s="131"/>
      <c r="B576" s="12"/>
      <c r="C576" s="119" t="s">
        <v>453</v>
      </c>
      <c r="D576" s="8"/>
      <c r="E576" s="8"/>
      <c r="F576" s="8"/>
      <c r="G576" s="8"/>
      <c r="H576" s="8"/>
      <c r="I576" s="12">
        <v>25</v>
      </c>
    </row>
    <row r="577" spans="1:9">
      <c r="A577" s="131"/>
      <c r="B577" s="12"/>
      <c r="C577" s="119" t="s">
        <v>457</v>
      </c>
      <c r="D577" s="8"/>
      <c r="E577" s="8"/>
      <c r="F577" s="8"/>
      <c r="G577" s="8"/>
      <c r="H577" s="8"/>
      <c r="I577" s="12">
        <v>25</v>
      </c>
    </row>
    <row r="578" spans="1:9">
      <c r="A578" s="131"/>
      <c r="B578" s="12"/>
      <c r="C578" s="119" t="s">
        <v>455</v>
      </c>
      <c r="D578" s="8"/>
      <c r="E578" s="8"/>
      <c r="F578" s="8"/>
      <c r="G578" s="8"/>
      <c r="H578" s="8"/>
      <c r="I578" s="12">
        <v>20</v>
      </c>
    </row>
    <row r="579" spans="1:9">
      <c r="A579" s="131"/>
      <c r="B579" s="12"/>
      <c r="C579" s="3" t="s">
        <v>456</v>
      </c>
      <c r="D579" s="8"/>
      <c r="E579" s="8"/>
      <c r="F579" s="8"/>
      <c r="G579" s="8"/>
      <c r="H579" s="8"/>
      <c r="I579" s="12">
        <v>110</v>
      </c>
    </row>
    <row r="580" spans="1:9">
      <c r="A580" s="131"/>
      <c r="B580" s="12"/>
      <c r="C580" s="96" t="s">
        <v>139</v>
      </c>
      <c r="D580" s="8" t="s">
        <v>450</v>
      </c>
      <c r="E580" s="8"/>
      <c r="F580" s="8"/>
      <c r="G580" s="8"/>
      <c r="H580" s="8"/>
      <c r="I580" s="18">
        <f>SUM(I575:I579)</f>
        <v>205</v>
      </c>
    </row>
    <row r="581" spans="1:9">
      <c r="A581" s="131"/>
      <c r="B581" s="12"/>
      <c r="C581" s="96"/>
      <c r="D581" s="8"/>
      <c r="E581" s="8"/>
      <c r="F581" s="8"/>
      <c r="G581" s="8"/>
      <c r="H581" s="8"/>
      <c r="I581" s="12"/>
    </row>
    <row r="582" spans="1:9">
      <c r="A582" s="131"/>
      <c r="B582" s="12"/>
      <c r="C582" s="60" t="s">
        <v>464</v>
      </c>
      <c r="D582" s="8"/>
      <c r="E582" s="8"/>
      <c r="F582" s="8"/>
      <c r="G582" s="8"/>
      <c r="H582" s="8"/>
      <c r="I582" s="12"/>
    </row>
    <row r="583" spans="1:9">
      <c r="A583" s="131"/>
      <c r="B583" s="12"/>
      <c r="C583" s="1" t="s">
        <v>447</v>
      </c>
      <c r="D583" s="8"/>
      <c r="E583" s="8"/>
      <c r="F583" s="8"/>
      <c r="G583" s="8"/>
      <c r="H583" s="8"/>
      <c r="I583" s="12">
        <v>100</v>
      </c>
    </row>
    <row r="584" spans="1:9">
      <c r="A584" s="131"/>
      <c r="B584" s="12"/>
      <c r="C584" s="119" t="s">
        <v>453</v>
      </c>
      <c r="D584" s="8"/>
      <c r="E584" s="8"/>
      <c r="F584" s="8"/>
      <c r="G584" s="8"/>
      <c r="H584" s="8"/>
      <c r="I584" s="12">
        <v>32</v>
      </c>
    </row>
    <row r="585" spans="1:9">
      <c r="A585" s="131"/>
      <c r="B585" s="12"/>
      <c r="C585" s="119" t="s">
        <v>457</v>
      </c>
      <c r="D585" s="8"/>
      <c r="E585" s="8"/>
      <c r="F585" s="8"/>
      <c r="G585" s="8"/>
      <c r="H585" s="8"/>
      <c r="I585" s="12">
        <v>40</v>
      </c>
    </row>
    <row r="586" spans="1:9">
      <c r="A586" s="131"/>
      <c r="B586" s="12"/>
      <c r="C586" s="3" t="s">
        <v>456</v>
      </c>
      <c r="D586" s="8"/>
      <c r="E586" s="8"/>
      <c r="F586" s="8"/>
      <c r="G586" s="8"/>
      <c r="H586" s="8"/>
      <c r="I586" s="12">
        <v>125</v>
      </c>
    </row>
    <row r="587" spans="1:9">
      <c r="A587" s="131"/>
      <c r="B587" s="12"/>
      <c r="C587" s="96" t="s">
        <v>139</v>
      </c>
      <c r="D587" s="8" t="s">
        <v>450</v>
      </c>
      <c r="E587" s="8"/>
      <c r="F587" s="8"/>
      <c r="G587" s="8"/>
      <c r="H587" s="8"/>
      <c r="I587" s="18">
        <f>SUM(I583:I586)</f>
        <v>297</v>
      </c>
    </row>
    <row r="588" spans="1:9">
      <c r="A588" s="131"/>
      <c r="B588" s="12"/>
      <c r="C588" s="96"/>
      <c r="D588" s="8"/>
      <c r="E588" s="8"/>
      <c r="F588" s="8"/>
      <c r="G588" s="8"/>
      <c r="H588" s="8"/>
      <c r="I588" s="12"/>
    </row>
    <row r="589" spans="1:9">
      <c r="A589" s="131"/>
      <c r="B589" s="12"/>
      <c r="C589" s="60" t="s">
        <v>241</v>
      </c>
      <c r="D589" s="8"/>
      <c r="E589" s="8"/>
      <c r="F589" s="8"/>
      <c r="G589" s="8"/>
      <c r="H589" s="8"/>
      <c r="I589" s="12"/>
    </row>
    <row r="590" spans="1:9">
      <c r="A590" s="131"/>
      <c r="B590" s="12"/>
      <c r="C590" s="1" t="s">
        <v>447</v>
      </c>
      <c r="D590" s="8"/>
      <c r="E590" s="8"/>
      <c r="F590" s="8"/>
      <c r="G590" s="8"/>
      <c r="H590" s="8"/>
      <c r="I590" s="12">
        <v>75</v>
      </c>
    </row>
    <row r="591" spans="1:9">
      <c r="A591" s="131"/>
      <c r="B591" s="12"/>
      <c r="C591" s="119" t="s">
        <v>457</v>
      </c>
      <c r="D591" s="8"/>
      <c r="E591" s="8"/>
      <c r="F591" s="8"/>
      <c r="G591" s="8"/>
      <c r="H591" s="8"/>
      <c r="I591" s="12">
        <v>50</v>
      </c>
    </row>
    <row r="592" spans="1:9">
      <c r="A592" s="131"/>
      <c r="B592" s="12"/>
      <c r="C592" s="3" t="s">
        <v>456</v>
      </c>
      <c r="D592" s="8"/>
      <c r="E592" s="8"/>
      <c r="F592" s="8"/>
      <c r="G592" s="8"/>
      <c r="H592" s="8"/>
      <c r="I592" s="12">
        <v>250</v>
      </c>
    </row>
    <row r="593" spans="1:9">
      <c r="A593" s="131"/>
      <c r="B593" s="12"/>
      <c r="C593" s="96" t="s">
        <v>139</v>
      </c>
      <c r="D593" s="8" t="s">
        <v>450</v>
      </c>
      <c r="E593" s="8"/>
      <c r="F593" s="8"/>
      <c r="G593" s="8"/>
      <c r="H593" s="8"/>
      <c r="I593" s="18">
        <f>SUM(I590:I592)</f>
        <v>375</v>
      </c>
    </row>
    <row r="594" spans="1:9">
      <c r="A594" s="131"/>
      <c r="B594" s="12"/>
      <c r="C594" s="96"/>
      <c r="D594" s="8"/>
      <c r="E594" s="8"/>
      <c r="F594" s="8"/>
      <c r="G594" s="8"/>
      <c r="H594" s="8"/>
      <c r="I594" s="12"/>
    </row>
    <row r="595" spans="1:9" ht="76.5">
      <c r="A595" s="131"/>
      <c r="B595" s="12"/>
      <c r="C595" s="8" t="s">
        <v>271</v>
      </c>
      <c r="D595" s="8"/>
      <c r="E595" s="8"/>
      <c r="F595" s="8"/>
      <c r="G595" s="8"/>
      <c r="H595" s="8"/>
      <c r="I595" s="12"/>
    </row>
    <row r="596" spans="1:9">
      <c r="A596" s="131"/>
      <c r="B596" s="12"/>
      <c r="C596" s="8" t="s">
        <v>447</v>
      </c>
      <c r="D596" s="8"/>
      <c r="E596" s="8"/>
      <c r="F596" s="8"/>
      <c r="G596" s="8"/>
      <c r="H596" s="8"/>
      <c r="I596" s="12">
        <v>7</v>
      </c>
    </row>
    <row r="597" spans="1:9">
      <c r="A597" s="131"/>
      <c r="B597" s="12"/>
      <c r="C597" s="119" t="s">
        <v>457</v>
      </c>
      <c r="D597" s="8"/>
      <c r="E597" s="8"/>
      <c r="F597" s="8"/>
      <c r="G597" s="8"/>
      <c r="H597" s="8"/>
      <c r="I597" s="12">
        <v>6</v>
      </c>
    </row>
    <row r="598" spans="1:9">
      <c r="A598" s="131"/>
      <c r="B598" s="12"/>
      <c r="C598" s="119" t="s">
        <v>455</v>
      </c>
      <c r="D598" s="8"/>
      <c r="E598" s="8"/>
      <c r="F598" s="8"/>
      <c r="G598" s="8"/>
      <c r="H598" s="8"/>
      <c r="I598" s="12">
        <v>6</v>
      </c>
    </row>
    <row r="599" spans="1:9">
      <c r="A599" s="131"/>
      <c r="B599" s="12"/>
      <c r="C599" s="3" t="s">
        <v>456</v>
      </c>
      <c r="D599" s="8"/>
      <c r="E599" s="8"/>
      <c r="F599" s="8"/>
      <c r="G599" s="8"/>
      <c r="H599" s="8"/>
      <c r="I599" s="12">
        <v>4</v>
      </c>
    </row>
    <row r="600" spans="1:9">
      <c r="A600" s="131"/>
      <c r="B600" s="12"/>
      <c r="C600" s="96" t="s">
        <v>139</v>
      </c>
      <c r="D600" s="60" t="s">
        <v>449</v>
      </c>
      <c r="E600" s="60"/>
      <c r="F600" s="8"/>
      <c r="G600" s="8"/>
      <c r="H600" s="8"/>
      <c r="I600" s="18">
        <f>SUM(I596:I599)</f>
        <v>23</v>
      </c>
    </row>
    <row r="601" spans="1:9">
      <c r="A601" s="131"/>
      <c r="B601" s="12"/>
      <c r="C601" s="8"/>
      <c r="D601" s="8"/>
      <c r="E601" s="8"/>
      <c r="F601" s="8"/>
      <c r="G601" s="8"/>
      <c r="H601" s="8"/>
      <c r="I601" s="12"/>
    </row>
    <row r="602" spans="1:9">
      <c r="A602" s="131"/>
      <c r="B602" s="12"/>
      <c r="C602" s="12"/>
      <c r="D602" s="12"/>
      <c r="E602" s="12"/>
      <c r="F602" s="12"/>
      <c r="G602" s="12"/>
      <c r="H602" s="12"/>
      <c r="I602" s="12"/>
    </row>
    <row r="603" spans="1:9" ht="63.75">
      <c r="A603" s="131"/>
      <c r="B603" s="12"/>
      <c r="C603" s="7" t="s">
        <v>249</v>
      </c>
      <c r="D603" s="7"/>
      <c r="E603" s="7"/>
      <c r="F603" s="7"/>
      <c r="G603" s="12"/>
      <c r="H603" s="7"/>
      <c r="I603" s="12"/>
    </row>
    <row r="604" spans="1:9">
      <c r="A604" s="131"/>
      <c r="B604" s="12"/>
      <c r="C604" s="12" t="s">
        <v>447</v>
      </c>
      <c r="D604" s="12" t="s">
        <v>449</v>
      </c>
      <c r="E604" s="12"/>
      <c r="F604" s="12"/>
      <c r="G604" s="12"/>
      <c r="H604" s="12"/>
      <c r="I604" s="12">
        <v>7</v>
      </c>
    </row>
    <row r="605" spans="1:9">
      <c r="A605" s="131"/>
      <c r="B605" s="12"/>
      <c r="C605" s="119" t="s">
        <v>457</v>
      </c>
      <c r="D605" s="12"/>
      <c r="E605" s="12"/>
      <c r="F605" s="12"/>
      <c r="G605" s="12"/>
      <c r="H605" s="12"/>
      <c r="I605" s="12">
        <v>6</v>
      </c>
    </row>
    <row r="606" spans="1:9">
      <c r="A606" s="131"/>
      <c r="B606" s="12"/>
      <c r="C606" s="3" t="s">
        <v>456</v>
      </c>
      <c r="D606" s="12"/>
      <c r="E606" s="12"/>
      <c r="F606" s="12"/>
      <c r="G606" s="12"/>
      <c r="H606" s="12"/>
      <c r="I606" s="12">
        <v>6</v>
      </c>
    </row>
    <row r="607" spans="1:9">
      <c r="A607" s="131"/>
      <c r="B607" s="12"/>
      <c r="C607" s="96" t="s">
        <v>139</v>
      </c>
      <c r="D607" s="60" t="s">
        <v>449</v>
      </c>
      <c r="E607" s="60"/>
      <c r="F607" s="12"/>
      <c r="G607" s="12"/>
      <c r="H607" s="12"/>
      <c r="I607" s="18">
        <f>SUM(I604:I606)</f>
        <v>19</v>
      </c>
    </row>
    <row r="608" spans="1:9">
      <c r="A608" s="131"/>
      <c r="B608" s="12"/>
      <c r="C608" s="96"/>
      <c r="D608" s="12"/>
      <c r="E608" s="12"/>
      <c r="F608" s="12"/>
      <c r="G608" s="12"/>
      <c r="H608" s="12"/>
      <c r="I608" s="12"/>
    </row>
    <row r="609" spans="1:9" ht="51">
      <c r="A609" s="131"/>
      <c r="B609" s="12"/>
      <c r="C609" s="7" t="s">
        <v>243</v>
      </c>
      <c r="D609" s="12"/>
      <c r="E609" s="12"/>
      <c r="F609" s="12"/>
      <c r="G609" s="12"/>
      <c r="H609" s="12"/>
      <c r="I609" s="12"/>
    </row>
    <row r="610" spans="1:9">
      <c r="A610" s="131"/>
      <c r="B610" s="12"/>
      <c r="C610" s="119" t="s">
        <v>453</v>
      </c>
      <c r="D610" s="12"/>
      <c r="E610" s="12"/>
      <c r="F610" s="12"/>
      <c r="G610" s="12"/>
      <c r="H610" s="12"/>
      <c r="I610" s="12">
        <v>2</v>
      </c>
    </row>
    <row r="611" spans="1:9">
      <c r="A611" s="131"/>
      <c r="B611" s="12"/>
      <c r="C611" s="119" t="s">
        <v>455</v>
      </c>
      <c r="D611" s="12"/>
      <c r="E611" s="12"/>
      <c r="F611" s="12"/>
      <c r="G611" s="12"/>
      <c r="H611" s="12"/>
      <c r="I611" s="12">
        <v>10</v>
      </c>
    </row>
    <row r="612" spans="1:9">
      <c r="A612" s="131"/>
      <c r="B612" s="12"/>
      <c r="C612" s="3" t="s">
        <v>456</v>
      </c>
      <c r="D612" s="12"/>
      <c r="E612" s="12"/>
      <c r="F612" s="12"/>
      <c r="G612" s="12"/>
      <c r="H612" s="12"/>
      <c r="I612" s="12">
        <v>10</v>
      </c>
    </row>
    <row r="613" spans="1:9">
      <c r="A613" s="131"/>
      <c r="B613" s="12"/>
      <c r="C613" s="96" t="s">
        <v>139</v>
      </c>
      <c r="D613" s="60" t="s">
        <v>449</v>
      </c>
      <c r="E613" s="60"/>
      <c r="F613" s="12"/>
      <c r="G613" s="12"/>
      <c r="H613" s="12"/>
      <c r="I613" s="18">
        <f>SUM(I610:I612)</f>
        <v>22</v>
      </c>
    </row>
    <row r="614" spans="1:9">
      <c r="A614" s="131"/>
      <c r="B614" s="12"/>
      <c r="C614" s="96"/>
      <c r="D614" s="12"/>
      <c r="E614" s="12"/>
      <c r="F614" s="12"/>
      <c r="G614" s="12"/>
      <c r="H614" s="12"/>
      <c r="I614" s="12"/>
    </row>
    <row r="615" spans="1:9" ht="25.5">
      <c r="A615" s="131"/>
      <c r="B615" s="12"/>
      <c r="C615" s="7" t="s">
        <v>244</v>
      </c>
      <c r="D615" s="12"/>
      <c r="E615" s="12"/>
      <c r="F615" s="12"/>
      <c r="G615" s="12"/>
      <c r="H615" s="12"/>
      <c r="I615" s="12"/>
    </row>
    <row r="616" spans="1:9">
      <c r="A616" s="131"/>
      <c r="B616" s="12"/>
      <c r="C616" s="119" t="s">
        <v>455</v>
      </c>
      <c r="D616" s="12"/>
      <c r="E616" s="12"/>
      <c r="F616" s="12"/>
      <c r="G616" s="12"/>
      <c r="H616" s="12"/>
      <c r="I616" s="12">
        <v>5</v>
      </c>
    </row>
    <row r="617" spans="1:9">
      <c r="A617" s="131"/>
      <c r="B617" s="12"/>
      <c r="C617" s="3" t="s">
        <v>456</v>
      </c>
      <c r="D617" s="12"/>
      <c r="E617" s="12"/>
      <c r="F617" s="12"/>
      <c r="G617" s="12"/>
      <c r="H617" s="12"/>
      <c r="I617" s="12">
        <v>5</v>
      </c>
    </row>
    <row r="618" spans="1:9">
      <c r="A618" s="131"/>
      <c r="B618" s="12"/>
      <c r="C618" s="96" t="s">
        <v>139</v>
      </c>
      <c r="D618" s="60" t="s">
        <v>449</v>
      </c>
      <c r="E618" s="60"/>
      <c r="F618" s="12"/>
      <c r="G618" s="12"/>
      <c r="H618" s="12"/>
      <c r="I618" s="18">
        <f>SUM(I616:I617)</f>
        <v>10</v>
      </c>
    </row>
    <row r="619" spans="1:9">
      <c r="A619" s="131"/>
      <c r="B619" s="12"/>
      <c r="C619" s="96"/>
      <c r="D619" s="12"/>
      <c r="E619" s="12"/>
      <c r="F619" s="12"/>
      <c r="G619" s="12"/>
      <c r="H619" s="12"/>
      <c r="I619" s="12"/>
    </row>
    <row r="620" spans="1:9" ht="38.25">
      <c r="A620" s="131"/>
      <c r="B620" s="12"/>
      <c r="C620" s="7" t="s">
        <v>247</v>
      </c>
      <c r="D620" s="12"/>
      <c r="E620" s="12"/>
      <c r="F620" s="12"/>
      <c r="G620" s="12"/>
      <c r="H620" s="12"/>
      <c r="I620" s="12"/>
    </row>
    <row r="621" spans="1:9">
      <c r="A621" s="131"/>
      <c r="B621" s="12"/>
      <c r="C621" s="3" t="s">
        <v>456</v>
      </c>
      <c r="D621" s="12"/>
      <c r="E621" s="12"/>
      <c r="F621" s="12"/>
      <c r="G621" s="12"/>
      <c r="H621" s="12"/>
      <c r="I621" s="12">
        <v>5</v>
      </c>
    </row>
    <row r="622" spans="1:9">
      <c r="A622" s="131"/>
      <c r="B622" s="12"/>
      <c r="C622" s="96" t="s">
        <v>139</v>
      </c>
      <c r="D622" s="60" t="s">
        <v>449</v>
      </c>
      <c r="E622" s="60"/>
      <c r="F622" s="12"/>
      <c r="G622" s="12"/>
      <c r="H622" s="12"/>
      <c r="I622" s="18">
        <f>I621</f>
        <v>5</v>
      </c>
    </row>
    <row r="623" spans="1:9">
      <c r="A623" s="131"/>
      <c r="B623" s="12"/>
      <c r="C623" s="96"/>
      <c r="D623" s="12"/>
      <c r="E623" s="12"/>
      <c r="F623" s="12"/>
      <c r="G623" s="12"/>
      <c r="H623" s="12"/>
      <c r="I623" s="12"/>
    </row>
    <row r="624" spans="1:9" ht="51">
      <c r="A624" s="131"/>
      <c r="B624" s="12"/>
      <c r="C624" s="7" t="s">
        <v>248</v>
      </c>
      <c r="D624" s="12"/>
      <c r="E624" s="12"/>
      <c r="F624" s="12"/>
      <c r="G624" s="12"/>
      <c r="H624" s="12"/>
      <c r="I624" s="12"/>
    </row>
    <row r="625" spans="1:9">
      <c r="A625" s="131"/>
      <c r="B625" s="12"/>
      <c r="C625" s="3" t="s">
        <v>456</v>
      </c>
      <c r="D625" s="12"/>
      <c r="E625" s="12"/>
      <c r="F625" s="12"/>
      <c r="G625" s="12"/>
      <c r="H625" s="12"/>
      <c r="I625" s="12">
        <v>5</v>
      </c>
    </row>
    <row r="626" spans="1:9">
      <c r="A626" s="131"/>
      <c r="B626" s="12"/>
      <c r="C626" s="96" t="s">
        <v>139</v>
      </c>
      <c r="D626" s="60" t="s">
        <v>449</v>
      </c>
      <c r="E626" s="60"/>
      <c r="F626" s="12"/>
      <c r="G626" s="12"/>
      <c r="H626" s="12"/>
      <c r="I626" s="18">
        <f>I625</f>
        <v>5</v>
      </c>
    </row>
    <row r="627" spans="1:9">
      <c r="A627" s="131"/>
      <c r="B627" s="12"/>
      <c r="C627" s="96"/>
      <c r="D627" s="12"/>
      <c r="E627" s="12"/>
      <c r="F627" s="12"/>
      <c r="G627" s="12"/>
      <c r="H627" s="12"/>
      <c r="I627" s="18"/>
    </row>
    <row r="628" spans="1:9" ht="76.5">
      <c r="A628" s="131"/>
      <c r="B628" s="12"/>
      <c r="C628" s="7" t="s">
        <v>250</v>
      </c>
      <c r="D628" s="12"/>
      <c r="E628" s="12"/>
      <c r="F628" s="12"/>
      <c r="G628" s="12"/>
      <c r="H628" s="12"/>
      <c r="I628" s="18"/>
    </row>
    <row r="629" spans="1:9">
      <c r="A629" s="131"/>
      <c r="B629" s="12"/>
      <c r="C629" s="3" t="s">
        <v>456</v>
      </c>
      <c r="D629" s="12" t="s">
        <v>449</v>
      </c>
      <c r="E629" s="12"/>
      <c r="F629" s="12"/>
      <c r="G629" s="12"/>
      <c r="H629" s="12"/>
      <c r="I629" s="12">
        <v>1</v>
      </c>
    </row>
    <row r="630" spans="1:9">
      <c r="A630" s="131"/>
      <c r="B630" s="12"/>
      <c r="C630" s="96" t="s">
        <v>139</v>
      </c>
      <c r="D630" s="60" t="s">
        <v>449</v>
      </c>
      <c r="E630" s="60"/>
      <c r="F630" s="12"/>
      <c r="G630" s="12"/>
      <c r="H630" s="12"/>
      <c r="I630" s="18">
        <f>I629</f>
        <v>1</v>
      </c>
    </row>
    <row r="631" spans="1:9">
      <c r="A631" s="131"/>
      <c r="B631" s="12"/>
      <c r="C631" s="7"/>
      <c r="D631" s="12"/>
      <c r="E631" s="12"/>
      <c r="F631" s="12"/>
      <c r="G631" s="12"/>
      <c r="H631" s="12"/>
      <c r="I631" s="18"/>
    </row>
    <row r="632" spans="1:9" ht="76.5">
      <c r="A632" s="131"/>
      <c r="B632" s="12"/>
      <c r="C632" s="8" t="s">
        <v>251</v>
      </c>
      <c r="D632" s="12"/>
      <c r="E632" s="12"/>
      <c r="F632" s="12"/>
      <c r="G632" s="12"/>
      <c r="H632" s="12"/>
      <c r="I632" s="18"/>
    </row>
    <row r="633" spans="1:9">
      <c r="A633" s="131"/>
      <c r="B633" s="12"/>
      <c r="C633" s="3" t="s">
        <v>456</v>
      </c>
      <c r="D633" s="12"/>
      <c r="E633" s="12"/>
      <c r="F633" s="12"/>
      <c r="G633" s="12"/>
      <c r="H633" s="12"/>
      <c r="I633" s="12">
        <v>2000</v>
      </c>
    </row>
    <row r="634" spans="1:9">
      <c r="A634" s="131"/>
      <c r="B634" s="12"/>
      <c r="C634" s="96" t="s">
        <v>139</v>
      </c>
      <c r="D634" s="18" t="s">
        <v>465</v>
      </c>
      <c r="E634" s="18"/>
      <c r="F634" s="12"/>
      <c r="G634" s="12"/>
      <c r="H634" s="12"/>
      <c r="I634" s="18">
        <f>I633</f>
        <v>2000</v>
      </c>
    </row>
    <row r="635" spans="1:9">
      <c r="A635" s="131"/>
      <c r="B635" s="12"/>
      <c r="C635" s="96"/>
      <c r="D635" s="12"/>
      <c r="E635" s="12"/>
      <c r="F635" s="12"/>
      <c r="G635" s="7"/>
      <c r="H635" s="12"/>
      <c r="I635" s="18"/>
    </row>
    <row r="636" spans="1:9">
      <c r="A636" s="131"/>
      <c r="B636" s="12"/>
      <c r="C636" s="96">
        <f>' Civil'!B104:C104</f>
        <v>0</v>
      </c>
      <c r="D636" s="12"/>
      <c r="E636" s="12"/>
      <c r="F636" s="12"/>
      <c r="G636" s="7"/>
      <c r="H636" s="12"/>
      <c r="I636" s="18"/>
    </row>
    <row r="637" spans="1:9" ht="229.5">
      <c r="A637" s="131"/>
      <c r="B637" s="12"/>
      <c r="C637" s="7" t="s">
        <v>396</v>
      </c>
      <c r="D637" s="7"/>
      <c r="E637" s="7"/>
      <c r="F637" s="7"/>
      <c r="G637" s="7"/>
      <c r="H637" s="7"/>
      <c r="I637" s="12"/>
    </row>
    <row r="638" spans="1:9">
      <c r="A638" s="131"/>
      <c r="B638" s="12"/>
      <c r="C638" s="7" t="s">
        <v>447</v>
      </c>
      <c r="D638" s="29" t="s">
        <v>449</v>
      </c>
      <c r="E638" s="29"/>
      <c r="F638" s="7"/>
      <c r="G638" s="12"/>
      <c r="H638" s="7"/>
      <c r="I638" s="12">
        <v>10</v>
      </c>
    </row>
    <row r="639" spans="1:9">
      <c r="A639" s="131"/>
      <c r="B639" s="12"/>
      <c r="C639" s="116" t="s">
        <v>139</v>
      </c>
      <c r="D639" s="29"/>
      <c r="E639" s="29"/>
      <c r="F639" s="7"/>
      <c r="G639" s="12"/>
      <c r="H639" s="7"/>
      <c r="I639" s="12"/>
    </row>
    <row r="640" spans="1:9" ht="63.75">
      <c r="A640" s="131"/>
      <c r="B640" s="12"/>
      <c r="C640" s="7" t="s">
        <v>397</v>
      </c>
      <c r="D640" s="7"/>
      <c r="E640" s="7"/>
      <c r="F640" s="7"/>
      <c r="G640" s="12"/>
      <c r="H640" s="7"/>
      <c r="I640" s="12"/>
    </row>
    <row r="641" spans="1:10">
      <c r="A641" s="131"/>
      <c r="B641" s="12"/>
      <c r="C641" s="12" t="s">
        <v>447</v>
      </c>
      <c r="D641" s="29" t="s">
        <v>449</v>
      </c>
      <c r="E641" s="29"/>
      <c r="F641" s="12"/>
      <c r="G641" s="12"/>
      <c r="H641" s="12"/>
      <c r="I641" s="12">
        <v>1</v>
      </c>
    </row>
    <row r="642" spans="1:10">
      <c r="A642" s="131"/>
      <c r="B642" s="12"/>
      <c r="C642" s="116" t="s">
        <v>139</v>
      </c>
      <c r="D642" s="12"/>
      <c r="E642" s="12"/>
      <c r="F642" s="12"/>
      <c r="G642" s="7"/>
      <c r="H642" s="12"/>
      <c r="I642" s="12"/>
    </row>
    <row r="643" spans="1:10" ht="51">
      <c r="A643" s="131"/>
      <c r="B643" s="12"/>
      <c r="C643" s="7" t="s">
        <v>398</v>
      </c>
      <c r="D643" s="7"/>
      <c r="E643" s="7"/>
      <c r="F643" s="7"/>
      <c r="G643" s="12"/>
      <c r="H643" s="7"/>
      <c r="I643" s="12"/>
    </row>
    <row r="644" spans="1:10">
      <c r="A644" s="131"/>
      <c r="B644" s="12"/>
      <c r="C644" s="12" t="s">
        <v>447</v>
      </c>
      <c r="D644" s="29" t="s">
        <v>449</v>
      </c>
      <c r="E644" s="29"/>
      <c r="F644" s="12"/>
      <c r="G644" s="12"/>
      <c r="H644" s="12"/>
      <c r="I644" s="12">
        <v>4</v>
      </c>
    </row>
    <row r="645" spans="1:10">
      <c r="A645" s="131"/>
      <c r="B645" s="12"/>
      <c r="C645" s="116" t="s">
        <v>139</v>
      </c>
      <c r="D645" s="12"/>
      <c r="E645" s="12"/>
      <c r="F645" s="12"/>
      <c r="G645" s="81"/>
      <c r="H645" s="12"/>
      <c r="I645" s="12"/>
    </row>
    <row r="646" spans="1:10" ht="56.25">
      <c r="A646" s="131"/>
      <c r="B646" s="12"/>
      <c r="C646" s="81" t="s">
        <v>400</v>
      </c>
      <c r="D646" s="81"/>
      <c r="E646" s="81"/>
      <c r="F646" s="81"/>
      <c r="G646" s="81"/>
      <c r="H646" s="81"/>
      <c r="I646" s="12"/>
    </row>
    <row r="647" spans="1:10">
      <c r="A647" s="131"/>
      <c r="B647" s="12"/>
      <c r="C647" s="81" t="s">
        <v>447</v>
      </c>
      <c r="D647" s="103" t="s">
        <v>450</v>
      </c>
      <c r="E647" s="103"/>
      <c r="F647" s="81"/>
      <c r="G647" s="81"/>
      <c r="H647" s="81"/>
      <c r="I647" s="12">
        <v>150</v>
      </c>
    </row>
    <row r="648" spans="1:10">
      <c r="A648" s="131"/>
      <c r="B648" s="12"/>
      <c r="C648" s="116" t="s">
        <v>139</v>
      </c>
      <c r="D648" s="81"/>
      <c r="E648" s="81"/>
      <c r="F648" s="81"/>
      <c r="G648" s="7"/>
      <c r="H648" s="81"/>
      <c r="I648" s="12"/>
    </row>
    <row r="649" spans="1:10" ht="63.75">
      <c r="A649" s="131"/>
      <c r="B649" s="12"/>
      <c r="C649" s="7" t="s">
        <v>402</v>
      </c>
      <c r="D649" s="7"/>
      <c r="E649" s="7"/>
      <c r="F649" s="7"/>
      <c r="G649" s="12"/>
      <c r="H649" s="7"/>
      <c r="I649" s="12"/>
    </row>
    <row r="650" spans="1:10">
      <c r="A650" s="131"/>
      <c r="B650" s="12"/>
      <c r="C650" s="12" t="s">
        <v>447</v>
      </c>
      <c r="D650" s="18" t="s">
        <v>449</v>
      </c>
      <c r="E650" s="18"/>
      <c r="F650" s="12"/>
      <c r="G650" s="12"/>
      <c r="H650" s="12"/>
      <c r="I650" s="12">
        <v>10</v>
      </c>
    </row>
    <row r="651" spans="1:10">
      <c r="A651" s="131"/>
      <c r="B651" s="12"/>
      <c r="C651" s="116" t="s">
        <v>139</v>
      </c>
      <c r="D651" s="12"/>
      <c r="E651" s="12"/>
      <c r="F651" s="12"/>
      <c r="G651" s="82"/>
      <c r="H651" s="12"/>
      <c r="I651" s="12"/>
    </row>
    <row r="652" spans="1:10" ht="33.75">
      <c r="A652" s="131"/>
      <c r="B652" s="12"/>
      <c r="C652" s="82" t="s">
        <v>401</v>
      </c>
      <c r="D652" s="82"/>
      <c r="E652" s="82"/>
      <c r="F652" s="82"/>
      <c r="G652" s="12"/>
      <c r="H652" s="82"/>
      <c r="I652" s="12"/>
    </row>
    <row r="653" spans="1:10">
      <c r="A653" s="131"/>
      <c r="B653" s="12"/>
      <c r="C653" s="12" t="s">
        <v>447</v>
      </c>
      <c r="D653" s="18" t="s">
        <v>449</v>
      </c>
      <c r="E653" s="18"/>
      <c r="F653" s="12"/>
      <c r="G653" s="12"/>
      <c r="H653" s="12"/>
      <c r="I653" s="12">
        <v>21</v>
      </c>
    </row>
    <row r="654" spans="1:10">
      <c r="A654" s="131"/>
      <c r="B654" s="12"/>
      <c r="C654" s="116" t="s">
        <v>139</v>
      </c>
      <c r="D654" s="12"/>
      <c r="E654" s="12"/>
      <c r="F654" s="12"/>
      <c r="G654" s="85"/>
      <c r="H654" s="12"/>
      <c r="I654" s="12"/>
    </row>
    <row r="655" spans="1:10" ht="38.25">
      <c r="A655" s="131"/>
      <c r="B655" s="84">
        <v>15</v>
      </c>
      <c r="C655" s="85" t="s">
        <v>245</v>
      </c>
      <c r="D655" s="85"/>
      <c r="E655" s="85"/>
      <c r="F655" s="85"/>
      <c r="G655" s="85"/>
      <c r="H655" s="85"/>
      <c r="I655" s="87"/>
      <c r="J655" s="93"/>
    </row>
    <row r="656" spans="1:10">
      <c r="A656" s="131"/>
      <c r="B656" s="84"/>
      <c r="C656" s="60" t="s">
        <v>252</v>
      </c>
      <c r="D656" s="85"/>
      <c r="E656" s="85"/>
      <c r="F656" s="85"/>
      <c r="G656" s="85"/>
      <c r="H656" s="85"/>
      <c r="I656" s="87"/>
      <c r="J656" s="94"/>
    </row>
    <row r="657" spans="1:9">
      <c r="A657" s="131"/>
      <c r="B657" s="84"/>
      <c r="C657" s="1" t="s">
        <v>447</v>
      </c>
      <c r="D657" s="85"/>
      <c r="E657" s="85"/>
      <c r="F657" s="85"/>
      <c r="G657" s="85"/>
      <c r="H657" s="85"/>
      <c r="I657" s="87">
        <v>4</v>
      </c>
    </row>
    <row r="658" spans="1:9">
      <c r="A658" s="131"/>
      <c r="B658" s="84"/>
      <c r="C658" s="3" t="s">
        <v>456</v>
      </c>
      <c r="D658" s="85"/>
      <c r="E658" s="85"/>
      <c r="F658" s="85"/>
      <c r="G658" s="85"/>
      <c r="H658" s="85"/>
      <c r="I658" s="87">
        <v>4</v>
      </c>
    </row>
    <row r="659" spans="1:9">
      <c r="A659" s="131"/>
      <c r="B659" s="84"/>
      <c r="C659" s="96" t="s">
        <v>139</v>
      </c>
      <c r="D659" s="104" t="s">
        <v>450</v>
      </c>
      <c r="E659" s="104"/>
      <c r="F659" s="85"/>
      <c r="G659" s="85"/>
      <c r="H659" s="85"/>
      <c r="I659" s="88">
        <f>SUM(I657:I658)</f>
        <v>8</v>
      </c>
    </row>
    <row r="660" spans="1:9">
      <c r="A660" s="131"/>
      <c r="B660" s="84"/>
      <c r="C660" s="60" t="s">
        <v>464</v>
      </c>
      <c r="D660" s="85"/>
      <c r="E660" s="85"/>
      <c r="F660" s="85"/>
      <c r="G660" s="85"/>
      <c r="H660" s="85"/>
      <c r="I660" s="88"/>
    </row>
    <row r="661" spans="1:9">
      <c r="A661" s="131"/>
      <c r="B661" s="84"/>
      <c r="C661" s="1" t="s">
        <v>447</v>
      </c>
      <c r="D661" s="85"/>
      <c r="E661" s="85"/>
      <c r="F661" s="85"/>
      <c r="G661" s="85"/>
      <c r="H661" s="85"/>
      <c r="I661" s="87">
        <v>5</v>
      </c>
    </row>
    <row r="662" spans="1:9">
      <c r="A662" s="131"/>
      <c r="B662" s="84"/>
      <c r="C662" s="3" t="s">
        <v>456</v>
      </c>
      <c r="D662" s="85"/>
      <c r="E662" s="85"/>
      <c r="F662" s="85"/>
      <c r="G662" s="85"/>
      <c r="H662" s="85"/>
      <c r="I662" s="87">
        <v>2</v>
      </c>
    </row>
    <row r="663" spans="1:9">
      <c r="A663" s="131"/>
      <c r="B663" s="84"/>
      <c r="C663" s="96" t="s">
        <v>139</v>
      </c>
      <c r="D663" s="104" t="s">
        <v>450</v>
      </c>
      <c r="E663" s="104"/>
      <c r="F663" s="85"/>
      <c r="G663" s="85"/>
      <c r="H663" s="85"/>
      <c r="I663" s="88">
        <f>SUM(I661:I662)</f>
        <v>7</v>
      </c>
    </row>
    <row r="664" spans="1:9">
      <c r="A664" s="131"/>
      <c r="B664" s="84"/>
      <c r="C664" s="60" t="s">
        <v>241</v>
      </c>
      <c r="D664" s="85"/>
      <c r="E664" s="85"/>
      <c r="F664" s="85"/>
      <c r="G664" s="85"/>
      <c r="H664" s="85"/>
      <c r="I664" s="88"/>
    </row>
    <row r="665" spans="1:9">
      <c r="A665" s="131"/>
      <c r="B665" s="84"/>
      <c r="C665" s="1" t="s">
        <v>447</v>
      </c>
      <c r="D665" s="85"/>
      <c r="E665" s="85"/>
      <c r="F665" s="85"/>
      <c r="G665" s="85"/>
      <c r="H665" s="85"/>
      <c r="I665" s="87">
        <v>4</v>
      </c>
    </row>
    <row r="666" spans="1:9">
      <c r="A666" s="131"/>
      <c r="B666" s="84"/>
      <c r="C666" s="3" t="s">
        <v>456</v>
      </c>
      <c r="D666" s="85"/>
      <c r="E666" s="85"/>
      <c r="F666" s="85"/>
      <c r="G666" s="85"/>
      <c r="H666" s="85"/>
      <c r="I666" s="87">
        <v>2</v>
      </c>
    </row>
    <row r="667" spans="1:9">
      <c r="A667" s="131"/>
      <c r="B667" s="84"/>
      <c r="C667" s="96" t="s">
        <v>139</v>
      </c>
      <c r="D667" s="104" t="s">
        <v>450</v>
      </c>
      <c r="E667" s="104"/>
      <c r="F667" s="85"/>
      <c r="G667" s="85"/>
      <c r="H667" s="85"/>
      <c r="I667" s="88">
        <f>SUM(I665:I666)</f>
        <v>6</v>
      </c>
    </row>
    <row r="668" spans="1:9" ht="51">
      <c r="A668" s="131"/>
      <c r="B668" s="84">
        <v>16</v>
      </c>
      <c r="C668" s="85" t="s">
        <v>412</v>
      </c>
      <c r="D668" s="85"/>
      <c r="E668" s="85"/>
      <c r="F668" s="85"/>
      <c r="G668" s="90"/>
      <c r="H668" s="85"/>
      <c r="I668" s="87"/>
    </row>
    <row r="669" spans="1:9">
      <c r="A669" s="131"/>
      <c r="B669" s="84"/>
      <c r="C669" s="90" t="s">
        <v>447</v>
      </c>
      <c r="D669" s="105" t="s">
        <v>449</v>
      </c>
      <c r="E669" s="105"/>
      <c r="F669" s="90"/>
      <c r="G669" s="90"/>
      <c r="H669" s="90"/>
      <c r="I669" s="88">
        <v>45</v>
      </c>
    </row>
    <row r="670" spans="1:9">
      <c r="A670" s="131"/>
      <c r="B670" s="84"/>
      <c r="C670" s="116" t="s">
        <v>139</v>
      </c>
      <c r="D670" s="90"/>
      <c r="E670" s="90"/>
      <c r="F670" s="90"/>
      <c r="G670" s="85"/>
      <c r="H670" s="90"/>
      <c r="I670" s="88">
        <f>SUM(I669)</f>
        <v>45</v>
      </c>
    </row>
    <row r="671" spans="1:9" ht="51">
      <c r="A671" s="131"/>
      <c r="B671" s="84">
        <v>17</v>
      </c>
      <c r="C671" s="85" t="s">
        <v>414</v>
      </c>
      <c r="D671" s="85"/>
      <c r="E671" s="85"/>
      <c r="F671" s="85"/>
      <c r="G671" s="90"/>
      <c r="H671" s="85"/>
      <c r="I671" s="87"/>
    </row>
    <row r="672" spans="1:9">
      <c r="A672" s="131"/>
      <c r="B672" s="84"/>
      <c r="C672" s="85" t="s">
        <v>447</v>
      </c>
      <c r="D672" s="85"/>
      <c r="E672" s="85"/>
      <c r="F672" s="85"/>
      <c r="G672" s="90"/>
      <c r="H672" s="85"/>
      <c r="I672" s="87"/>
    </row>
    <row r="673" spans="1:9">
      <c r="A673" s="131"/>
      <c r="B673" s="84"/>
      <c r="C673" s="90" t="s">
        <v>413</v>
      </c>
      <c r="D673" s="90"/>
      <c r="E673" s="90"/>
      <c r="F673" s="90"/>
      <c r="G673" s="90"/>
      <c r="H673" s="90"/>
      <c r="I673" s="87">
        <v>22</v>
      </c>
    </row>
    <row r="674" spans="1:9">
      <c r="A674" s="131"/>
      <c r="B674" s="84"/>
      <c r="C674" s="116" t="s">
        <v>139</v>
      </c>
      <c r="D674" s="104" t="s">
        <v>450</v>
      </c>
      <c r="E674" s="104"/>
      <c r="F674" s="90"/>
      <c r="G674" s="90"/>
      <c r="H674" s="90"/>
      <c r="I674" s="88">
        <f>SUM(I673)</f>
        <v>22</v>
      </c>
    </row>
    <row r="675" spans="1:9">
      <c r="A675" s="131"/>
      <c r="B675" s="84"/>
      <c r="C675" s="90" t="s">
        <v>415</v>
      </c>
      <c r="D675" s="90"/>
      <c r="E675" s="90"/>
      <c r="F675" s="90"/>
      <c r="G675" s="90"/>
      <c r="H675" s="90"/>
      <c r="I675" s="87">
        <v>40</v>
      </c>
    </row>
    <row r="676" spans="1:9">
      <c r="A676" s="131"/>
      <c r="B676" s="84"/>
      <c r="C676" s="116" t="s">
        <v>139</v>
      </c>
      <c r="D676" s="90"/>
      <c r="E676" s="90"/>
      <c r="F676" s="90"/>
      <c r="G676" s="90"/>
      <c r="H676" s="90"/>
      <c r="I676" s="88">
        <f>SUM(I675)</f>
        <v>40</v>
      </c>
    </row>
    <row r="677" spans="1:9" ht="51">
      <c r="A677" s="131"/>
      <c r="B677" s="84">
        <v>18</v>
      </c>
      <c r="C677" s="85" t="s">
        <v>416</v>
      </c>
      <c r="D677" s="85"/>
      <c r="E677" s="85"/>
      <c r="F677" s="85"/>
      <c r="G677" s="90"/>
      <c r="H677" s="85"/>
      <c r="I677" s="87"/>
    </row>
    <row r="678" spans="1:9">
      <c r="A678" s="131"/>
      <c r="B678" s="84"/>
      <c r="C678" s="85" t="s">
        <v>447</v>
      </c>
      <c r="D678" s="104"/>
      <c r="E678" s="104"/>
      <c r="F678" s="85"/>
      <c r="G678" s="12"/>
      <c r="H678" s="85"/>
      <c r="I678" s="87"/>
    </row>
    <row r="679" spans="1:9">
      <c r="A679" s="12"/>
      <c r="B679" s="84"/>
      <c r="C679" s="90" t="s">
        <v>413</v>
      </c>
      <c r="D679" s="104" t="s">
        <v>449</v>
      </c>
      <c r="E679" s="104"/>
      <c r="F679" s="90"/>
      <c r="G679" s="12"/>
      <c r="H679" s="90"/>
      <c r="I679" s="87">
        <v>35</v>
      </c>
    </row>
    <row r="680" spans="1:9">
      <c r="A680" s="12"/>
      <c r="B680" s="12"/>
      <c r="C680" s="116" t="s">
        <v>139</v>
      </c>
      <c r="D680" s="12"/>
      <c r="E680" s="12"/>
      <c r="F680" s="12"/>
      <c r="G680" s="12"/>
      <c r="H680" s="12"/>
      <c r="I680" s="118">
        <f>SUM(I679)</f>
        <v>35</v>
      </c>
    </row>
    <row r="681" spans="1:9" ht="75">
      <c r="A681" s="12"/>
      <c r="B681" s="12"/>
      <c r="C681" s="4" t="s">
        <v>500</v>
      </c>
      <c r="D681" s="12"/>
      <c r="E681" s="12"/>
      <c r="F681" s="12"/>
      <c r="G681" s="12"/>
      <c r="H681" s="12"/>
      <c r="I681" s="12"/>
    </row>
    <row r="682" spans="1:9">
      <c r="A682" s="12"/>
      <c r="B682" s="12"/>
      <c r="C682" s="85" t="s">
        <v>447</v>
      </c>
      <c r="D682" s="12"/>
      <c r="E682" s="12"/>
      <c r="F682" s="12"/>
      <c r="G682" s="12"/>
      <c r="H682" s="12"/>
      <c r="I682" s="12"/>
    </row>
    <row r="683" spans="1:9">
      <c r="A683" s="12"/>
      <c r="B683" s="12"/>
      <c r="C683" s="116" t="s">
        <v>139</v>
      </c>
      <c r="D683" s="12"/>
      <c r="E683" s="12"/>
      <c r="F683" s="12"/>
      <c r="G683" s="12"/>
      <c r="H683" s="12"/>
      <c r="I683" s="118">
        <f>'YARD WORK '!H381</f>
        <v>25</v>
      </c>
    </row>
  </sheetData>
  <dataConsolidate/>
  <mergeCells count="4">
    <mergeCell ref="C93:D93"/>
    <mergeCell ref="B3:I3"/>
    <mergeCell ref="B2:I2"/>
    <mergeCell ref="B1:I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theme="3" tint="0.59999389629810485"/>
  </sheetPr>
  <dimension ref="A1:Q381"/>
  <sheetViews>
    <sheetView topLeftCell="A256" workbookViewId="0">
      <selection activeCell="H264" sqref="H264"/>
    </sheetView>
  </sheetViews>
  <sheetFormatPr defaultRowHeight="15"/>
  <cols>
    <col min="1" max="1" width="6.7109375" customWidth="1"/>
    <col min="2" max="2" width="32.42578125" customWidth="1"/>
    <col min="3" max="3" width="5.7109375" customWidth="1"/>
  </cols>
  <sheetData>
    <row r="1" spans="1:8">
      <c r="A1" s="190" t="s">
        <v>506</v>
      </c>
      <c r="B1" s="190"/>
      <c r="C1" s="190"/>
      <c r="D1" s="190"/>
      <c r="E1" s="190"/>
      <c r="F1" s="190"/>
      <c r="G1" s="190"/>
      <c r="H1" s="190"/>
    </row>
    <row r="2" spans="1:8">
      <c r="A2" s="186" t="s">
        <v>483</v>
      </c>
      <c r="B2" s="187"/>
      <c r="C2" s="187"/>
      <c r="D2" s="187"/>
      <c r="E2" s="187"/>
      <c r="F2" s="187"/>
      <c r="G2" s="187"/>
      <c r="H2" s="188"/>
    </row>
    <row r="3" spans="1:8">
      <c r="A3" s="109" t="s">
        <v>484</v>
      </c>
      <c r="B3" s="109" t="s">
        <v>485</v>
      </c>
      <c r="C3" s="109" t="s">
        <v>470</v>
      </c>
      <c r="D3" s="139" t="s">
        <v>489</v>
      </c>
      <c r="E3" s="109" t="s">
        <v>486</v>
      </c>
      <c r="F3" s="109" t="s">
        <v>487</v>
      </c>
      <c r="G3" s="109" t="s">
        <v>488</v>
      </c>
      <c r="H3" s="109" t="s">
        <v>468</v>
      </c>
    </row>
    <row r="4" spans="1:8">
      <c r="A4" s="109">
        <v>1</v>
      </c>
      <c r="B4" s="109">
        <v>2</v>
      </c>
      <c r="C4" s="109">
        <v>3</v>
      </c>
      <c r="D4" s="110">
        <v>4</v>
      </c>
      <c r="E4" s="109">
        <v>5</v>
      </c>
      <c r="F4" s="109">
        <v>6</v>
      </c>
      <c r="G4" s="109">
        <v>7</v>
      </c>
      <c r="H4" s="109">
        <v>8</v>
      </c>
    </row>
    <row r="5" spans="1:8">
      <c r="A5" s="17"/>
      <c r="B5" s="30" t="s">
        <v>494</v>
      </c>
      <c r="C5" s="17"/>
      <c r="D5" s="17"/>
      <c r="E5" s="17"/>
      <c r="F5" s="17"/>
      <c r="G5" s="17"/>
      <c r="H5" s="17"/>
    </row>
    <row r="6" spans="1:8" ht="120">
      <c r="A6" s="17">
        <v>1</v>
      </c>
      <c r="B6" s="1" t="s">
        <v>1</v>
      </c>
      <c r="C6" s="1"/>
      <c r="D6" s="17"/>
      <c r="E6" s="17"/>
      <c r="F6" s="17"/>
      <c r="G6" s="17"/>
      <c r="H6" s="17"/>
    </row>
    <row r="7" spans="1:8">
      <c r="A7" s="17"/>
      <c r="B7" s="1" t="s">
        <v>342</v>
      </c>
      <c r="C7" s="1"/>
      <c r="D7" s="17">
        <v>1</v>
      </c>
      <c r="E7" s="24">
        <v>45</v>
      </c>
      <c r="F7" s="24">
        <v>2.8</v>
      </c>
      <c r="G7" s="24"/>
      <c r="H7" s="24">
        <f>F7*E7*D7</f>
        <v>125.99999999999999</v>
      </c>
    </row>
    <row r="8" spans="1:8">
      <c r="A8" s="17"/>
      <c r="B8" s="1"/>
      <c r="C8" s="1"/>
      <c r="D8" s="17">
        <v>1</v>
      </c>
      <c r="E8" s="24">
        <v>55</v>
      </c>
      <c r="F8" s="24">
        <v>3.25</v>
      </c>
      <c r="G8" s="24"/>
      <c r="H8" s="24">
        <f>F8*E8*D8</f>
        <v>178.75</v>
      </c>
    </row>
    <row r="9" spans="1:8">
      <c r="A9" s="17"/>
      <c r="B9" s="1"/>
      <c r="C9" s="1"/>
      <c r="D9" s="17">
        <v>1</v>
      </c>
      <c r="E9" s="24">
        <v>68</v>
      </c>
      <c r="F9" s="24">
        <v>2.75</v>
      </c>
      <c r="G9" s="24"/>
      <c r="H9" s="24">
        <f>F9*E9*D9</f>
        <v>187</v>
      </c>
    </row>
    <row r="10" spans="1:8">
      <c r="A10" s="17"/>
      <c r="B10" s="1" t="s">
        <v>60</v>
      </c>
      <c r="C10" s="1"/>
      <c r="D10" s="17"/>
      <c r="E10" s="24"/>
      <c r="F10" s="24"/>
      <c r="G10" s="24"/>
      <c r="H10" s="24">
        <f>SUM(H7:H9)</f>
        <v>491.75</v>
      </c>
    </row>
    <row r="11" spans="1:8">
      <c r="A11" s="17"/>
      <c r="B11" s="1" t="s">
        <v>98</v>
      </c>
      <c r="C11" s="1"/>
      <c r="D11" s="17"/>
      <c r="E11" s="24"/>
      <c r="F11" s="24"/>
      <c r="G11" s="24"/>
      <c r="H11" s="24">
        <v>500</v>
      </c>
    </row>
    <row r="12" spans="1:8">
      <c r="A12" s="17"/>
      <c r="B12" s="17"/>
      <c r="C12" s="17"/>
      <c r="D12" s="17"/>
      <c r="E12" s="17"/>
      <c r="F12" s="17"/>
      <c r="G12" s="17"/>
      <c r="H12" s="17"/>
    </row>
    <row r="13" spans="1:8" ht="90">
      <c r="A13" s="17"/>
      <c r="B13" s="1" t="s">
        <v>16</v>
      </c>
      <c r="C13" s="1"/>
      <c r="D13" s="17"/>
      <c r="E13" s="17"/>
      <c r="F13" s="17"/>
      <c r="G13" s="17"/>
      <c r="H13" s="17"/>
    </row>
    <row r="14" spans="1:8">
      <c r="A14" s="17"/>
      <c r="B14" s="1" t="s">
        <v>342</v>
      </c>
      <c r="C14" s="1"/>
      <c r="D14" s="17">
        <v>1</v>
      </c>
      <c r="E14" s="24">
        <v>45</v>
      </c>
      <c r="F14" s="24">
        <v>2.8</v>
      </c>
      <c r="G14" s="24"/>
      <c r="H14" s="24">
        <f>F14*E14*D14</f>
        <v>125.99999999999999</v>
      </c>
    </row>
    <row r="15" spans="1:8">
      <c r="A15" s="17"/>
      <c r="B15" s="1"/>
      <c r="C15" s="1"/>
      <c r="D15" s="17">
        <v>1</v>
      </c>
      <c r="E15" s="24">
        <v>55</v>
      </c>
      <c r="F15" s="24">
        <v>3.25</v>
      </c>
      <c r="G15" s="24"/>
      <c r="H15" s="24">
        <f>F15*E15*D15</f>
        <v>178.75</v>
      </c>
    </row>
    <row r="16" spans="1:8">
      <c r="A16" s="17"/>
      <c r="B16" s="1"/>
      <c r="C16" s="1"/>
      <c r="D16" s="17">
        <v>1</v>
      </c>
      <c r="E16" s="24">
        <v>68</v>
      </c>
      <c r="F16" s="24">
        <v>2.75</v>
      </c>
      <c r="G16" s="24"/>
      <c r="H16" s="24">
        <f>F16*E16*D16</f>
        <v>187</v>
      </c>
    </row>
    <row r="17" spans="1:9">
      <c r="A17" s="17"/>
      <c r="B17" s="1" t="s">
        <v>60</v>
      </c>
      <c r="C17" s="1"/>
      <c r="D17" s="17"/>
      <c r="E17" s="24"/>
      <c r="F17" s="24"/>
      <c r="G17" s="24"/>
      <c r="H17" s="24">
        <f>SUM(H14:H16)</f>
        <v>491.75</v>
      </c>
    </row>
    <row r="18" spans="1:9">
      <c r="A18" s="17"/>
      <c r="B18" s="1" t="s">
        <v>98</v>
      </c>
      <c r="C18" s="1"/>
      <c r="D18" s="17"/>
      <c r="E18" s="24"/>
      <c r="F18" s="24"/>
      <c r="G18" s="24"/>
      <c r="H18" s="24">
        <v>500</v>
      </c>
    </row>
    <row r="19" spans="1:9">
      <c r="A19" s="17"/>
      <c r="B19" s="17"/>
      <c r="C19" s="17"/>
      <c r="D19" s="17"/>
      <c r="E19" s="17"/>
      <c r="F19" s="17"/>
      <c r="G19" s="17"/>
      <c r="H19" s="17"/>
    </row>
    <row r="20" spans="1:9" ht="195">
      <c r="A20" s="17">
        <v>3</v>
      </c>
      <c r="B20" s="1" t="s">
        <v>2</v>
      </c>
      <c r="C20" s="1"/>
      <c r="D20" s="17"/>
      <c r="E20" s="17"/>
      <c r="F20" s="17"/>
      <c r="G20" s="17"/>
      <c r="H20" s="17"/>
    </row>
    <row r="21" spans="1:9">
      <c r="A21" s="17"/>
      <c r="B21" s="1" t="s">
        <v>343</v>
      </c>
      <c r="C21" s="1"/>
      <c r="D21" s="17"/>
      <c r="E21" s="17"/>
      <c r="F21" s="17"/>
      <c r="G21" s="17"/>
      <c r="H21" s="17"/>
    </row>
    <row r="22" spans="1:9">
      <c r="A22" s="17"/>
      <c r="B22" s="1"/>
      <c r="C22" s="1"/>
      <c r="D22" s="17">
        <v>3</v>
      </c>
      <c r="E22" s="24">
        <v>5.5</v>
      </c>
      <c r="F22" s="24">
        <v>0.7</v>
      </c>
      <c r="G22" s="24">
        <v>0.7</v>
      </c>
      <c r="H22" s="24">
        <f>G22*F22*E22*D22</f>
        <v>8.0849999999999991</v>
      </c>
    </row>
    <row r="23" spans="1:9">
      <c r="A23" s="17"/>
      <c r="B23" s="1"/>
      <c r="C23" s="1"/>
      <c r="D23" s="17">
        <v>3</v>
      </c>
      <c r="E23" s="24">
        <v>3</v>
      </c>
      <c r="F23" s="24">
        <v>0.7</v>
      </c>
      <c r="G23" s="24">
        <v>0.7</v>
      </c>
      <c r="H23" s="24">
        <f>G23*F23*E23*D23</f>
        <v>4.4099999999999993</v>
      </c>
    </row>
    <row r="24" spans="1:9">
      <c r="A24" s="17"/>
      <c r="B24" s="1"/>
      <c r="C24" s="1"/>
      <c r="D24" s="17">
        <v>2</v>
      </c>
      <c r="E24" s="24">
        <v>1.5</v>
      </c>
      <c r="F24" s="24">
        <v>0.7</v>
      </c>
      <c r="G24" s="24">
        <v>0.7</v>
      </c>
      <c r="H24" s="24">
        <f>G24*F24*E24*D24</f>
        <v>1.4699999999999998</v>
      </c>
    </row>
    <row r="25" spans="1:9">
      <c r="A25" s="17"/>
      <c r="B25" s="1" t="s">
        <v>344</v>
      </c>
      <c r="C25" s="1"/>
      <c r="D25" s="17"/>
      <c r="E25" s="24"/>
      <c r="F25" s="24"/>
      <c r="G25" s="24"/>
      <c r="H25" s="24"/>
    </row>
    <row r="26" spans="1:9">
      <c r="A26" s="17"/>
      <c r="B26" s="1" t="s">
        <v>348</v>
      </c>
      <c r="C26" s="1"/>
      <c r="D26" s="17">
        <v>6</v>
      </c>
      <c r="E26" s="24">
        <v>1.5</v>
      </c>
      <c r="F26" s="24">
        <v>1.5</v>
      </c>
      <c r="G26" s="24">
        <v>1.5</v>
      </c>
      <c r="H26" s="24">
        <f>G26*F26*E26*D26</f>
        <v>20.25</v>
      </c>
    </row>
    <row r="27" spans="1:9">
      <c r="A27" s="17"/>
      <c r="B27" s="1" t="s">
        <v>349</v>
      </c>
      <c r="C27" s="1"/>
      <c r="D27" s="17">
        <v>2</v>
      </c>
      <c r="E27" s="24">
        <v>7.6</v>
      </c>
      <c r="F27" s="24">
        <v>0.3</v>
      </c>
      <c r="G27" s="24">
        <v>0.7</v>
      </c>
      <c r="H27" s="24">
        <f>G27*F27*E27*D27</f>
        <v>3.1919999999999997</v>
      </c>
    </row>
    <row r="28" spans="1:9">
      <c r="A28" s="17"/>
      <c r="B28" s="1"/>
      <c r="C28" s="1"/>
      <c r="D28" s="17">
        <v>3</v>
      </c>
      <c r="E28" s="24">
        <v>3.5</v>
      </c>
      <c r="F28" s="24">
        <v>0.3</v>
      </c>
      <c r="G28" s="24">
        <v>0.7</v>
      </c>
      <c r="H28" s="24">
        <f>G28*F28*E28*D28</f>
        <v>2.2050000000000001</v>
      </c>
    </row>
    <row r="29" spans="1:9">
      <c r="A29" s="17"/>
      <c r="B29" s="1"/>
      <c r="C29" s="1"/>
      <c r="D29" s="17"/>
      <c r="E29" s="24"/>
      <c r="F29" s="24"/>
      <c r="G29" s="24"/>
      <c r="H29" s="24"/>
    </row>
    <row r="30" spans="1:9">
      <c r="A30" s="17"/>
      <c r="B30" s="1" t="s">
        <v>345</v>
      </c>
      <c r="C30" s="1"/>
      <c r="D30" s="17"/>
      <c r="E30" s="24"/>
      <c r="F30" s="24"/>
      <c r="G30" s="24"/>
      <c r="H30" s="24"/>
    </row>
    <row r="31" spans="1:9">
      <c r="A31" s="17"/>
      <c r="B31" s="1"/>
      <c r="C31" s="1"/>
      <c r="D31" s="17">
        <v>14</v>
      </c>
      <c r="E31" s="24">
        <v>1.2</v>
      </c>
      <c r="F31" s="24">
        <v>1.2</v>
      </c>
      <c r="G31" s="24">
        <v>0.8</v>
      </c>
      <c r="H31" s="24">
        <f>G31*F31*E31*D31</f>
        <v>16.128</v>
      </c>
    </row>
    <row r="32" spans="1:9">
      <c r="A32" s="17"/>
      <c r="B32" s="1" t="s">
        <v>350</v>
      </c>
      <c r="C32" s="1"/>
      <c r="D32" s="17"/>
      <c r="E32" s="24"/>
      <c r="F32" s="24"/>
      <c r="G32" s="24"/>
      <c r="H32" s="24"/>
      <c r="I32" s="23"/>
    </row>
    <row r="33" spans="1:14">
      <c r="A33" s="17"/>
      <c r="B33" s="1"/>
      <c r="C33" s="1"/>
      <c r="D33" s="17">
        <v>2</v>
      </c>
      <c r="E33" s="24">
        <v>10</v>
      </c>
      <c r="F33" s="24">
        <v>0.7</v>
      </c>
      <c r="G33" s="24">
        <v>0.7</v>
      </c>
      <c r="H33" s="24">
        <f>G33*F33*E33*D33</f>
        <v>9.7999999999999989</v>
      </c>
      <c r="I33" s="23"/>
    </row>
    <row r="34" spans="1:14">
      <c r="A34" s="17"/>
      <c r="B34" s="1" t="s">
        <v>351</v>
      </c>
      <c r="C34" s="1"/>
      <c r="D34" s="17">
        <v>2</v>
      </c>
      <c r="E34" s="24">
        <v>2.2999999999999998</v>
      </c>
      <c r="F34" s="24">
        <v>2.2999999999999998</v>
      </c>
      <c r="G34" s="24">
        <v>1</v>
      </c>
      <c r="H34" s="24">
        <f>G34*F34*E34*D34</f>
        <v>10.579999999999998</v>
      </c>
      <c r="I34" s="140"/>
    </row>
    <row r="35" spans="1:14">
      <c r="A35" s="17"/>
      <c r="B35" s="1" t="s">
        <v>79</v>
      </c>
      <c r="C35" s="1"/>
      <c r="D35" s="17"/>
      <c r="E35" s="17"/>
      <c r="F35" s="17"/>
      <c r="G35" s="17"/>
      <c r="H35" s="24">
        <f>SUM(H22:H34)</f>
        <v>76.11999999999999</v>
      </c>
      <c r="I35" s="23"/>
    </row>
    <row r="36" spans="1:14">
      <c r="A36" s="17"/>
      <c r="B36" s="1" t="s">
        <v>98</v>
      </c>
      <c r="C36" s="1"/>
      <c r="D36" s="17"/>
      <c r="E36" s="17"/>
      <c r="F36" s="17"/>
      <c r="G36" s="17"/>
      <c r="H36" s="24">
        <v>80</v>
      </c>
      <c r="I36" s="23"/>
    </row>
    <row r="37" spans="1:14" ht="102">
      <c r="A37" s="17"/>
      <c r="B37" s="85" t="s">
        <v>423</v>
      </c>
      <c r="C37" s="85"/>
      <c r="D37" s="17"/>
      <c r="E37" s="17"/>
      <c r="F37" s="17"/>
      <c r="G37" s="17"/>
      <c r="H37" s="24"/>
    </row>
    <row r="38" spans="1:14">
      <c r="A38" s="17"/>
      <c r="B38" s="1" t="s">
        <v>424</v>
      </c>
      <c r="C38" s="1"/>
      <c r="D38" s="17">
        <v>1</v>
      </c>
      <c r="E38" s="17">
        <v>9</v>
      </c>
      <c r="F38" s="17">
        <v>7</v>
      </c>
      <c r="G38" s="17">
        <v>3</v>
      </c>
      <c r="H38" s="24">
        <f>D38*E38*F38*G38</f>
        <v>189</v>
      </c>
    </row>
    <row r="39" spans="1:14">
      <c r="A39" s="17"/>
      <c r="B39" s="1" t="s">
        <v>139</v>
      </c>
      <c r="C39" s="1"/>
      <c r="D39" s="17"/>
      <c r="E39" s="17"/>
      <c r="F39" s="17"/>
      <c r="G39" s="17"/>
      <c r="H39" s="24">
        <f>H38</f>
        <v>189</v>
      </c>
    </row>
    <row r="40" spans="1:14">
      <c r="A40" s="17"/>
      <c r="B40" s="1" t="s">
        <v>78</v>
      </c>
      <c r="C40" s="1"/>
      <c r="D40" s="17"/>
      <c r="E40" s="17"/>
      <c r="F40" s="17"/>
      <c r="G40" s="17"/>
      <c r="H40" s="24">
        <v>190</v>
      </c>
    </row>
    <row r="41" spans="1:14">
      <c r="A41" s="17"/>
      <c r="B41" s="1"/>
      <c r="C41" s="1"/>
      <c r="D41" s="17"/>
      <c r="E41" s="17"/>
      <c r="F41" s="17"/>
      <c r="G41" s="17"/>
      <c r="H41" s="24"/>
    </row>
    <row r="42" spans="1:14" ht="105">
      <c r="A42" s="17">
        <v>4</v>
      </c>
      <c r="B42" s="1" t="s">
        <v>17</v>
      </c>
      <c r="C42" s="1"/>
      <c r="D42" s="17"/>
      <c r="E42" s="17"/>
      <c r="F42" s="17"/>
      <c r="G42" s="17"/>
      <c r="H42" s="17"/>
    </row>
    <row r="43" spans="1:14">
      <c r="A43" s="17"/>
      <c r="B43" s="1" t="s">
        <v>344</v>
      </c>
      <c r="C43" s="1"/>
      <c r="D43" s="17">
        <v>1</v>
      </c>
      <c r="E43" s="24">
        <v>7</v>
      </c>
      <c r="F43" s="24">
        <v>3.5</v>
      </c>
      <c r="G43" s="24">
        <v>0.1</v>
      </c>
      <c r="H43" s="17">
        <f>G43*F43*E43*D43</f>
        <v>2.4500000000000002</v>
      </c>
    </row>
    <row r="44" spans="1:14">
      <c r="A44" s="17"/>
      <c r="B44" s="1"/>
      <c r="C44" s="1"/>
      <c r="D44" s="17">
        <v>6</v>
      </c>
      <c r="E44" s="24">
        <v>1.5</v>
      </c>
      <c r="F44" s="24">
        <v>1.5</v>
      </c>
      <c r="G44" s="24">
        <v>1</v>
      </c>
      <c r="H44" s="17">
        <f>G44*F44*E44*D44</f>
        <v>13.5</v>
      </c>
    </row>
    <row r="45" spans="1:14">
      <c r="A45" s="17"/>
      <c r="B45" s="1" t="s">
        <v>346</v>
      </c>
      <c r="C45" s="1"/>
      <c r="D45" s="17">
        <v>1</v>
      </c>
      <c r="E45" s="24">
        <v>5.2</v>
      </c>
      <c r="F45" s="24">
        <v>3</v>
      </c>
      <c r="G45" s="24">
        <v>0.1</v>
      </c>
      <c r="H45" s="17">
        <f>G45*F45*E45*D45</f>
        <v>1.5600000000000003</v>
      </c>
      <c r="N45" s="85"/>
    </row>
    <row r="46" spans="1:14">
      <c r="A46" s="17"/>
      <c r="B46" s="1" t="s">
        <v>345</v>
      </c>
      <c r="C46" s="1"/>
      <c r="D46" s="17">
        <v>14</v>
      </c>
      <c r="E46" s="17">
        <v>1.2</v>
      </c>
      <c r="F46" s="17">
        <v>1.2</v>
      </c>
      <c r="G46" s="17">
        <v>0.7</v>
      </c>
      <c r="H46" s="17">
        <f>G46*F46*E46*D46</f>
        <v>14.112</v>
      </c>
    </row>
    <row r="47" spans="1:14">
      <c r="A47" s="17"/>
      <c r="B47" s="1" t="s">
        <v>60</v>
      </c>
      <c r="C47" s="1"/>
      <c r="D47" s="17"/>
      <c r="E47" s="17"/>
      <c r="F47" s="17"/>
      <c r="G47" s="17"/>
      <c r="H47" s="17">
        <f>SUM(H43:H46)</f>
        <v>31.622</v>
      </c>
    </row>
    <row r="48" spans="1:14">
      <c r="A48" s="17"/>
      <c r="B48" s="1" t="s">
        <v>98</v>
      </c>
      <c r="C48" s="1"/>
      <c r="D48" s="17"/>
      <c r="E48" s="17"/>
      <c r="F48" s="17"/>
      <c r="G48" s="17"/>
      <c r="H48" s="24">
        <v>35</v>
      </c>
    </row>
    <row r="49" spans="1:8">
      <c r="A49" s="17"/>
      <c r="B49" s="17"/>
      <c r="C49" s="17"/>
      <c r="D49" s="17"/>
      <c r="E49" s="17"/>
      <c r="F49" s="17"/>
      <c r="G49" s="17"/>
      <c r="H49" s="17"/>
    </row>
    <row r="50" spans="1:8" ht="60">
      <c r="A50" s="17">
        <v>5</v>
      </c>
      <c r="B50" s="2" t="s">
        <v>3</v>
      </c>
      <c r="C50" s="2"/>
      <c r="D50" s="17"/>
      <c r="E50" s="17"/>
      <c r="F50" s="17"/>
      <c r="G50" s="17"/>
      <c r="H50" s="17"/>
    </row>
    <row r="51" spans="1:8">
      <c r="A51" s="17"/>
      <c r="B51" s="17" t="s">
        <v>347</v>
      </c>
      <c r="C51" s="17"/>
      <c r="D51" s="17">
        <v>1</v>
      </c>
      <c r="E51" s="24">
        <v>6.5</v>
      </c>
      <c r="F51" s="24">
        <v>5.8</v>
      </c>
      <c r="G51" s="24">
        <v>0.15</v>
      </c>
      <c r="H51" s="24">
        <f>G51*F51*E51*D51</f>
        <v>5.6550000000000002</v>
      </c>
    </row>
    <row r="52" spans="1:8">
      <c r="A52" s="17"/>
      <c r="B52" s="17"/>
      <c r="C52" s="17"/>
      <c r="D52" s="17">
        <v>1</v>
      </c>
      <c r="E52" s="24">
        <v>5.2</v>
      </c>
      <c r="F52" s="24">
        <v>3.5</v>
      </c>
      <c r="G52" s="24">
        <v>0.15</v>
      </c>
      <c r="H52" s="24">
        <f>G52*F52*E52*D52</f>
        <v>2.7300000000000004</v>
      </c>
    </row>
    <row r="53" spans="1:8">
      <c r="A53" s="17"/>
      <c r="B53" s="17" t="s">
        <v>344</v>
      </c>
      <c r="C53" s="17"/>
      <c r="D53" s="17">
        <v>1</v>
      </c>
      <c r="E53" s="24">
        <v>7</v>
      </c>
      <c r="F53" s="24">
        <v>3.5</v>
      </c>
      <c r="G53" s="24">
        <v>0.1</v>
      </c>
      <c r="H53" s="24">
        <f>G53*F53*E53*D53</f>
        <v>2.4500000000000002</v>
      </c>
    </row>
    <row r="54" spans="1:8">
      <c r="A54" s="17"/>
      <c r="B54" s="17" t="s">
        <v>343</v>
      </c>
      <c r="C54" s="17"/>
      <c r="D54" s="17">
        <v>1</v>
      </c>
      <c r="E54" s="24">
        <v>5.2</v>
      </c>
      <c r="F54" s="24">
        <v>3</v>
      </c>
      <c r="G54" s="24">
        <v>0.1</v>
      </c>
      <c r="H54" s="24">
        <f>G54*F54*E54*D54</f>
        <v>1.5600000000000003</v>
      </c>
    </row>
    <row r="55" spans="1:8">
      <c r="A55" s="17"/>
      <c r="B55" s="17" t="s">
        <v>60</v>
      </c>
      <c r="C55" s="17"/>
      <c r="D55" s="17"/>
      <c r="E55" s="17"/>
      <c r="F55" s="17"/>
      <c r="G55" s="17"/>
      <c r="H55" s="24">
        <f>SUM(H51:H54)</f>
        <v>12.395000000000001</v>
      </c>
    </row>
    <row r="56" spans="1:8">
      <c r="A56" s="17"/>
      <c r="B56" s="17" t="s">
        <v>98</v>
      </c>
      <c r="C56" s="17"/>
      <c r="D56" s="17"/>
      <c r="E56" s="17"/>
      <c r="F56" s="17"/>
      <c r="G56" s="17"/>
      <c r="H56" s="24">
        <v>12.5</v>
      </c>
    </row>
    <row r="57" spans="1:8" ht="120">
      <c r="A57" s="17">
        <v>6</v>
      </c>
      <c r="B57" s="2" t="s">
        <v>4</v>
      </c>
      <c r="C57" s="2"/>
      <c r="D57" s="17"/>
      <c r="E57" s="17"/>
      <c r="F57" s="17"/>
      <c r="G57" s="17"/>
      <c r="H57" s="17"/>
    </row>
    <row r="58" spans="1:8">
      <c r="A58" s="17"/>
      <c r="B58" s="1" t="s">
        <v>344</v>
      </c>
      <c r="C58" s="1"/>
      <c r="D58" s="17"/>
      <c r="E58" s="17"/>
      <c r="F58" s="17"/>
      <c r="G58" s="17"/>
      <c r="H58" s="17"/>
    </row>
    <row r="59" spans="1:8">
      <c r="A59" s="17"/>
      <c r="B59" s="1" t="s">
        <v>352</v>
      </c>
      <c r="C59" s="1"/>
      <c r="D59" s="17">
        <v>6</v>
      </c>
      <c r="E59" s="24">
        <v>1.4</v>
      </c>
      <c r="F59" s="24">
        <v>1.4</v>
      </c>
      <c r="G59" s="24">
        <v>0.1</v>
      </c>
      <c r="H59" s="24">
        <f>G59*F59*E59*D59</f>
        <v>1.1759999999999999</v>
      </c>
    </row>
    <row r="60" spans="1:8">
      <c r="A60" s="17"/>
      <c r="B60" s="1" t="s">
        <v>354</v>
      </c>
      <c r="C60" s="1"/>
      <c r="D60" s="17">
        <v>2</v>
      </c>
      <c r="E60" s="24">
        <v>7.6</v>
      </c>
      <c r="F60" s="24">
        <v>0.3</v>
      </c>
      <c r="G60" s="24">
        <v>0.1</v>
      </c>
      <c r="H60" s="24">
        <f t="shared" ref="H60:H71" si="0">G60*F60*E60*D60</f>
        <v>0.45599999999999996</v>
      </c>
    </row>
    <row r="61" spans="1:8">
      <c r="A61" s="17"/>
      <c r="B61" s="1"/>
      <c r="C61" s="1"/>
      <c r="D61" s="17">
        <v>3</v>
      </c>
      <c r="E61" s="24">
        <v>3.5</v>
      </c>
      <c r="F61" s="24">
        <v>0.3</v>
      </c>
      <c r="G61" s="24">
        <v>0.1</v>
      </c>
      <c r="H61" s="24">
        <f t="shared" si="0"/>
        <v>0.315</v>
      </c>
    </row>
    <row r="62" spans="1:8">
      <c r="A62" s="17"/>
      <c r="B62" s="1" t="s">
        <v>353</v>
      </c>
      <c r="C62" s="1"/>
      <c r="D62" s="17">
        <v>1</v>
      </c>
      <c r="E62" s="24">
        <v>7.4</v>
      </c>
      <c r="F62" s="24">
        <v>3.5</v>
      </c>
      <c r="G62" s="24">
        <v>0.1</v>
      </c>
      <c r="H62" s="24">
        <f t="shared" si="0"/>
        <v>2.5900000000000003</v>
      </c>
    </row>
    <row r="63" spans="1:8">
      <c r="A63" s="17"/>
      <c r="B63" s="1" t="s">
        <v>425</v>
      </c>
      <c r="C63" s="1"/>
      <c r="D63" s="17">
        <v>1</v>
      </c>
      <c r="E63" s="17">
        <v>9</v>
      </c>
      <c r="F63" s="17">
        <v>7</v>
      </c>
      <c r="G63" s="17">
        <v>0.1</v>
      </c>
      <c r="H63" s="24">
        <f>D63*E63*F63*G63</f>
        <v>6.3000000000000007</v>
      </c>
    </row>
    <row r="64" spans="1:8">
      <c r="A64" s="17"/>
      <c r="B64" s="1" t="s">
        <v>346</v>
      </c>
      <c r="C64" s="1"/>
      <c r="D64" s="17"/>
      <c r="E64" s="24"/>
      <c r="F64" s="24"/>
      <c r="G64" s="24"/>
      <c r="H64" s="24"/>
    </row>
    <row r="65" spans="1:8">
      <c r="A65" s="17"/>
      <c r="B65" s="1" t="s">
        <v>355</v>
      </c>
      <c r="C65" s="1"/>
      <c r="D65" s="17">
        <v>3</v>
      </c>
      <c r="E65" s="24">
        <v>5.5</v>
      </c>
      <c r="F65" s="24">
        <v>0.7</v>
      </c>
      <c r="G65" s="24">
        <v>0.1</v>
      </c>
      <c r="H65" s="24">
        <f t="shared" si="0"/>
        <v>1.1549999999999998</v>
      </c>
    </row>
    <row r="66" spans="1:8">
      <c r="A66" s="17"/>
      <c r="B66" s="1"/>
      <c r="C66" s="1"/>
      <c r="D66" s="17">
        <v>3</v>
      </c>
      <c r="E66" s="24">
        <v>3</v>
      </c>
      <c r="F66" s="24">
        <v>0.7</v>
      </c>
      <c r="G66" s="24">
        <v>0.1</v>
      </c>
      <c r="H66" s="24">
        <f t="shared" si="0"/>
        <v>0.62999999999999989</v>
      </c>
    </row>
    <row r="67" spans="1:8">
      <c r="A67" s="17"/>
      <c r="B67" s="1"/>
      <c r="C67" s="1"/>
      <c r="D67" s="17">
        <v>2</v>
      </c>
      <c r="E67" s="24">
        <v>1.5</v>
      </c>
      <c r="F67" s="24">
        <v>0.7</v>
      </c>
      <c r="G67" s="24">
        <v>0.1</v>
      </c>
      <c r="H67" s="24">
        <f t="shared" si="0"/>
        <v>0.20999999999999996</v>
      </c>
    </row>
    <row r="68" spans="1:8">
      <c r="A68" s="17"/>
      <c r="B68" s="1" t="s">
        <v>356</v>
      </c>
      <c r="C68" s="1"/>
      <c r="D68" s="17">
        <v>1</v>
      </c>
      <c r="E68" s="24">
        <v>5.2</v>
      </c>
      <c r="F68" s="24">
        <v>3</v>
      </c>
      <c r="G68" s="24">
        <v>0.1</v>
      </c>
      <c r="H68" s="24">
        <f t="shared" si="0"/>
        <v>1.5600000000000003</v>
      </c>
    </row>
    <row r="69" spans="1:8">
      <c r="A69" s="17"/>
      <c r="B69" s="1" t="s">
        <v>345</v>
      </c>
      <c r="C69" s="1"/>
      <c r="D69" s="17">
        <v>14</v>
      </c>
      <c r="E69" s="24">
        <v>1.2</v>
      </c>
      <c r="F69" s="24">
        <v>1.2</v>
      </c>
      <c r="G69" s="24">
        <v>0.1</v>
      </c>
      <c r="H69" s="24">
        <f t="shared" si="0"/>
        <v>2.016</v>
      </c>
    </row>
    <row r="70" spans="1:8">
      <c r="A70" s="17"/>
      <c r="B70" s="1" t="s">
        <v>351</v>
      </c>
      <c r="C70" s="1"/>
      <c r="D70" s="17">
        <v>2</v>
      </c>
      <c r="E70" s="24">
        <v>2.2000000000000002</v>
      </c>
      <c r="F70" s="24">
        <v>2.2000000000000002</v>
      </c>
      <c r="G70" s="24">
        <v>0.1</v>
      </c>
      <c r="H70" s="24">
        <f t="shared" si="0"/>
        <v>0.96800000000000019</v>
      </c>
    </row>
    <row r="71" spans="1:8">
      <c r="A71" s="17"/>
      <c r="B71" s="1" t="s">
        <v>357</v>
      </c>
      <c r="C71" s="1"/>
      <c r="D71" s="17">
        <v>2</v>
      </c>
      <c r="E71" s="24">
        <v>10</v>
      </c>
      <c r="F71" s="24">
        <v>0.7</v>
      </c>
      <c r="G71" s="24">
        <v>0.1</v>
      </c>
      <c r="H71" s="24">
        <f t="shared" si="0"/>
        <v>1.4</v>
      </c>
    </row>
    <row r="72" spans="1:8">
      <c r="A72" s="17"/>
      <c r="B72" s="1" t="s">
        <v>60</v>
      </c>
      <c r="C72" s="1"/>
      <c r="D72" s="17"/>
      <c r="E72" s="17"/>
      <c r="F72" s="17"/>
      <c r="G72" s="17"/>
      <c r="H72" s="24">
        <f>SUM(H59:H71)</f>
        <v>18.776</v>
      </c>
    </row>
    <row r="73" spans="1:8">
      <c r="A73" s="17"/>
      <c r="B73" s="1" t="s">
        <v>98</v>
      </c>
      <c r="C73" s="1"/>
      <c r="D73" s="17"/>
      <c r="E73" s="17"/>
      <c r="F73" s="17"/>
      <c r="G73" s="17"/>
      <c r="H73" s="17">
        <v>19</v>
      </c>
    </row>
    <row r="74" spans="1:8" ht="210">
      <c r="A74" s="17"/>
      <c r="B74" s="1" t="s">
        <v>5</v>
      </c>
      <c r="C74" s="1"/>
      <c r="D74" s="17"/>
      <c r="E74" s="17"/>
      <c r="F74" s="17"/>
      <c r="G74" s="17"/>
      <c r="H74" s="17"/>
    </row>
    <row r="75" spans="1:8">
      <c r="A75" s="17"/>
      <c r="B75" s="1" t="s">
        <v>358</v>
      </c>
      <c r="C75" s="1"/>
      <c r="D75" s="17"/>
      <c r="E75" s="17"/>
      <c r="F75" s="17"/>
      <c r="G75" s="17"/>
      <c r="H75" s="17"/>
    </row>
    <row r="76" spans="1:8">
      <c r="A76" s="17"/>
      <c r="B76" s="1"/>
      <c r="C76" s="1"/>
      <c r="D76" s="17">
        <v>10</v>
      </c>
      <c r="E76" s="17">
        <v>0.45</v>
      </c>
      <c r="F76" s="17">
        <v>0.6</v>
      </c>
      <c r="G76" s="17">
        <v>1.2</v>
      </c>
      <c r="H76" s="17">
        <f>G76*F76*E76*D76</f>
        <v>3.24</v>
      </c>
    </row>
    <row r="77" spans="1:8">
      <c r="A77" s="17"/>
      <c r="B77" s="1" t="s">
        <v>98</v>
      </c>
      <c r="C77" s="1"/>
      <c r="D77" s="17"/>
      <c r="E77" s="17"/>
      <c r="F77" s="17"/>
      <c r="G77" s="17"/>
      <c r="H77" s="24">
        <v>4</v>
      </c>
    </row>
    <row r="78" spans="1:8" ht="195">
      <c r="A78" s="17"/>
      <c r="B78" s="1" t="s">
        <v>380</v>
      </c>
      <c r="C78" s="1"/>
      <c r="D78" s="1"/>
      <c r="E78" s="1"/>
      <c r="F78" s="1"/>
      <c r="G78" s="1"/>
      <c r="H78" s="1"/>
    </row>
    <row r="79" spans="1:8">
      <c r="A79" s="17"/>
      <c r="B79" s="1" t="s">
        <v>381</v>
      </c>
      <c r="C79" s="1"/>
      <c r="D79" s="1">
        <v>2</v>
      </c>
      <c r="E79" s="1">
        <v>40</v>
      </c>
      <c r="F79" s="1">
        <v>0.15</v>
      </c>
      <c r="G79" s="1">
        <v>0.5</v>
      </c>
      <c r="H79" s="1">
        <f>G79*F79*E79*D79</f>
        <v>6</v>
      </c>
    </row>
    <row r="80" spans="1:8">
      <c r="A80" s="17"/>
      <c r="B80" s="1"/>
      <c r="C80" s="1"/>
      <c r="D80" s="1">
        <v>2</v>
      </c>
      <c r="E80" s="1">
        <v>10</v>
      </c>
      <c r="F80" s="1">
        <v>0.15</v>
      </c>
      <c r="G80" s="1">
        <v>0.5</v>
      </c>
      <c r="H80" s="1">
        <f>G80*F80*E80*D80</f>
        <v>1.5</v>
      </c>
    </row>
    <row r="81" spans="1:8">
      <c r="A81" s="17"/>
      <c r="B81" s="1" t="s">
        <v>60</v>
      </c>
      <c r="C81" s="1"/>
      <c r="D81" s="1"/>
      <c r="E81" s="1"/>
      <c r="F81" s="1"/>
      <c r="G81" s="1"/>
      <c r="H81" s="1">
        <f>SUM(H79:H80)</f>
        <v>7.5</v>
      </c>
    </row>
    <row r="82" spans="1:8">
      <c r="A82" s="17"/>
      <c r="B82" s="1" t="s">
        <v>98</v>
      </c>
      <c r="C82" s="1"/>
      <c r="D82" s="1"/>
      <c r="E82" s="1"/>
      <c r="F82" s="1"/>
      <c r="G82" s="1"/>
      <c r="H82" s="1">
        <v>8</v>
      </c>
    </row>
    <row r="83" spans="1:8" ht="180">
      <c r="A83" s="17"/>
      <c r="B83" s="2" t="s">
        <v>28</v>
      </c>
      <c r="C83" s="2"/>
      <c r="D83" s="1"/>
      <c r="E83" s="1"/>
      <c r="F83" s="1"/>
      <c r="G83" s="1"/>
      <c r="H83" s="1"/>
    </row>
    <row r="84" spans="1:8">
      <c r="A84" s="17"/>
      <c r="B84" s="1" t="s">
        <v>442</v>
      </c>
      <c r="C84" s="1"/>
      <c r="D84" s="1">
        <v>1</v>
      </c>
      <c r="E84" s="1">
        <v>4</v>
      </c>
      <c r="F84" s="1">
        <v>4</v>
      </c>
      <c r="G84" s="1">
        <v>0.12</v>
      </c>
      <c r="H84" s="1">
        <f>G84*F84*E84*D84</f>
        <v>1.92</v>
      </c>
    </row>
    <row r="85" spans="1:8">
      <c r="A85" s="17"/>
      <c r="B85" s="1" t="s">
        <v>139</v>
      </c>
      <c r="C85" s="1"/>
      <c r="D85" s="1"/>
      <c r="E85" s="1"/>
      <c r="F85" s="1"/>
      <c r="G85" s="1"/>
      <c r="H85" s="1">
        <f>H84</f>
        <v>1.92</v>
      </c>
    </row>
    <row r="86" spans="1:8">
      <c r="A86" s="17"/>
      <c r="B86" s="63" t="s">
        <v>78</v>
      </c>
      <c r="C86" s="63"/>
      <c r="D86" s="63"/>
      <c r="E86" s="63"/>
      <c r="F86" s="63"/>
      <c r="G86" s="63"/>
      <c r="H86" s="63">
        <v>2</v>
      </c>
    </row>
    <row r="87" spans="1:8">
      <c r="A87" s="17"/>
      <c r="B87" s="1"/>
      <c r="C87" s="1"/>
      <c r="D87" s="1"/>
      <c r="E87" s="1"/>
      <c r="F87" s="1"/>
      <c r="G87" s="1"/>
      <c r="H87" s="1"/>
    </row>
    <row r="88" spans="1:8">
      <c r="A88" s="17"/>
      <c r="B88" s="1"/>
      <c r="C88" s="1"/>
      <c r="D88" s="1"/>
      <c r="E88" s="1"/>
      <c r="F88" s="1"/>
      <c r="G88" s="1"/>
      <c r="H88" s="1"/>
    </row>
    <row r="89" spans="1:8" ht="135">
      <c r="A89" s="17"/>
      <c r="B89" s="1" t="s">
        <v>6</v>
      </c>
      <c r="C89" s="1"/>
      <c r="D89" s="17"/>
      <c r="E89" s="17"/>
      <c r="F89" s="17"/>
      <c r="G89" s="17"/>
      <c r="H89" s="17"/>
    </row>
    <row r="90" spans="1:8">
      <c r="A90" s="17"/>
      <c r="B90" s="1" t="s">
        <v>344</v>
      </c>
      <c r="C90" s="1"/>
      <c r="D90" s="17"/>
      <c r="E90" s="17"/>
      <c r="F90" s="17"/>
      <c r="G90" s="17"/>
      <c r="H90" s="17"/>
    </row>
    <row r="91" spans="1:8">
      <c r="A91" s="17"/>
      <c r="B91" s="1" t="s">
        <v>359</v>
      </c>
      <c r="C91" s="1"/>
      <c r="D91" s="17">
        <v>6</v>
      </c>
      <c r="E91" s="17">
        <v>1.2</v>
      </c>
      <c r="F91" s="17">
        <v>1.2</v>
      </c>
      <c r="G91" s="17">
        <v>0.45</v>
      </c>
      <c r="H91" s="24">
        <f>G91*F91*E91*D91</f>
        <v>3.8879999999999999</v>
      </c>
    </row>
    <row r="92" spans="1:8">
      <c r="A92" s="17"/>
      <c r="B92" s="1" t="s">
        <v>360</v>
      </c>
      <c r="C92" s="1"/>
      <c r="D92" s="17">
        <v>6</v>
      </c>
      <c r="E92" s="17">
        <v>0.3</v>
      </c>
      <c r="F92" s="17">
        <v>0.3</v>
      </c>
      <c r="G92" s="17">
        <v>0.6</v>
      </c>
      <c r="H92" s="24">
        <f t="shared" ref="H92:H99" si="1">G92*F92*E92*D92</f>
        <v>0.32400000000000001</v>
      </c>
    </row>
    <row r="93" spans="1:8">
      <c r="A93" s="17"/>
      <c r="B93" s="1" t="s">
        <v>354</v>
      </c>
      <c r="C93" s="1"/>
      <c r="D93" s="17">
        <v>2</v>
      </c>
      <c r="E93" s="17">
        <v>7.5</v>
      </c>
      <c r="F93" s="17">
        <v>0.2</v>
      </c>
      <c r="G93" s="17">
        <v>0.6</v>
      </c>
      <c r="H93" s="24">
        <f t="shared" si="1"/>
        <v>1.7999999999999998</v>
      </c>
    </row>
    <row r="94" spans="1:8">
      <c r="A94" s="17"/>
      <c r="B94" s="1"/>
      <c r="C94" s="1"/>
      <c r="D94" s="17">
        <v>3</v>
      </c>
      <c r="E94" s="17">
        <v>3.5</v>
      </c>
      <c r="F94" s="17">
        <v>0.2</v>
      </c>
      <c r="G94" s="17">
        <v>0.6</v>
      </c>
      <c r="H94" s="24">
        <f t="shared" si="1"/>
        <v>1.26</v>
      </c>
    </row>
    <row r="95" spans="1:8">
      <c r="A95" s="17"/>
      <c r="B95" s="1" t="s">
        <v>427</v>
      </c>
      <c r="C95" s="1"/>
      <c r="D95" s="17">
        <v>1</v>
      </c>
      <c r="E95" s="17">
        <v>8.4</v>
      </c>
      <c r="F95" s="17">
        <v>5.9</v>
      </c>
      <c r="G95" s="17">
        <v>0.2</v>
      </c>
      <c r="H95" s="24">
        <f t="shared" si="1"/>
        <v>9.9120000000000026</v>
      </c>
    </row>
    <row r="96" spans="1:8">
      <c r="A96" s="17"/>
    </row>
    <row r="97" spans="1:8">
      <c r="A97" s="17"/>
    </row>
    <row r="98" spans="1:8">
      <c r="A98" s="17"/>
      <c r="B98" s="1" t="s">
        <v>428</v>
      </c>
      <c r="C98" s="1"/>
      <c r="D98" s="17">
        <v>1</v>
      </c>
      <c r="E98" s="17">
        <v>8.4</v>
      </c>
      <c r="F98" s="17">
        <v>5.9</v>
      </c>
      <c r="G98" s="17">
        <v>0.2</v>
      </c>
      <c r="H98" s="24">
        <f t="shared" si="1"/>
        <v>9.9120000000000026</v>
      </c>
    </row>
    <row r="99" spans="1:8">
      <c r="A99" s="17"/>
      <c r="B99" s="1" t="s">
        <v>438</v>
      </c>
      <c r="C99" s="1"/>
      <c r="D99" s="17">
        <v>4</v>
      </c>
      <c r="E99" s="17">
        <v>3</v>
      </c>
      <c r="F99" s="17">
        <v>0.2</v>
      </c>
      <c r="G99" s="17">
        <v>0.2</v>
      </c>
      <c r="H99" s="24">
        <f t="shared" si="1"/>
        <v>0.48000000000000009</v>
      </c>
    </row>
    <row r="100" spans="1:8">
      <c r="A100" s="17"/>
      <c r="B100" s="1" t="s">
        <v>345</v>
      </c>
      <c r="C100" s="1"/>
      <c r="D100" s="17">
        <v>14</v>
      </c>
      <c r="E100" s="24">
        <v>1.1000000000000001</v>
      </c>
      <c r="F100" s="24">
        <v>1.1000000000000001</v>
      </c>
      <c r="G100" s="24">
        <v>0.2</v>
      </c>
      <c r="H100" s="24">
        <f>G100*F100*E100*D100</f>
        <v>3.3880000000000008</v>
      </c>
    </row>
    <row r="101" spans="1:8">
      <c r="A101" s="17"/>
      <c r="B101" s="1" t="s">
        <v>351</v>
      </c>
      <c r="C101" s="1"/>
      <c r="D101" s="17">
        <v>2</v>
      </c>
      <c r="E101" s="24">
        <v>2</v>
      </c>
      <c r="F101" s="24">
        <v>2</v>
      </c>
      <c r="G101" s="24">
        <v>0.45</v>
      </c>
      <c r="H101" s="24">
        <f>G101*F101*E101*D101</f>
        <v>3.6</v>
      </c>
    </row>
    <row r="102" spans="1:8">
      <c r="A102" s="17"/>
      <c r="B102" s="1" t="s">
        <v>361</v>
      </c>
      <c r="C102" s="1"/>
      <c r="D102" s="17">
        <v>2</v>
      </c>
      <c r="E102" s="24">
        <v>0.6</v>
      </c>
      <c r="F102" s="24">
        <v>0.6</v>
      </c>
      <c r="G102" s="24">
        <v>0.5</v>
      </c>
      <c r="H102" s="24">
        <f>G102*F102*E102*D102</f>
        <v>0.36</v>
      </c>
    </row>
    <row r="103" spans="1:8">
      <c r="A103" s="17"/>
      <c r="B103" s="1" t="s">
        <v>364</v>
      </c>
      <c r="C103" s="1"/>
      <c r="D103" s="17">
        <v>1</v>
      </c>
      <c r="E103" s="24">
        <v>5.2</v>
      </c>
      <c r="F103" s="24">
        <v>0.45</v>
      </c>
      <c r="G103" s="24">
        <v>0.6</v>
      </c>
      <c r="H103" s="24">
        <f>G103*F103*E103*D103</f>
        <v>1.4040000000000001</v>
      </c>
    </row>
    <row r="104" spans="1:8" ht="17.25" customHeight="1">
      <c r="A104" s="17"/>
      <c r="B104" s="1" t="s">
        <v>504</v>
      </c>
      <c r="C104" s="1"/>
      <c r="D104" s="17">
        <v>1</v>
      </c>
      <c r="E104" s="24">
        <v>35</v>
      </c>
      <c r="F104" s="24">
        <v>0.25</v>
      </c>
      <c r="G104" s="24">
        <v>0.25</v>
      </c>
      <c r="H104" s="24">
        <f>G104*F104*E104*D104</f>
        <v>2.1875</v>
      </c>
    </row>
    <row r="105" spans="1:8">
      <c r="A105" s="17"/>
      <c r="B105" s="1" t="s">
        <v>60</v>
      </c>
      <c r="C105" s="1"/>
      <c r="D105" s="17"/>
      <c r="E105" s="17"/>
      <c r="F105" s="17"/>
      <c r="G105" s="17"/>
      <c r="H105" s="24">
        <f>SUM(H91:H104)</f>
        <v>38.51550000000001</v>
      </c>
    </row>
    <row r="106" spans="1:8">
      <c r="A106" s="17"/>
      <c r="B106" s="1" t="s">
        <v>98</v>
      </c>
      <c r="C106" s="1"/>
      <c r="D106" s="17"/>
      <c r="E106" s="17"/>
      <c r="F106" s="17"/>
      <c r="G106" s="17"/>
      <c r="H106" s="24">
        <v>39</v>
      </c>
    </row>
    <row r="107" spans="1:8">
      <c r="A107" s="17"/>
      <c r="B107" s="1"/>
      <c r="C107" s="1"/>
      <c r="D107" s="17"/>
      <c r="E107" s="17"/>
      <c r="F107" s="17"/>
      <c r="G107" s="17"/>
      <c r="H107" s="24"/>
    </row>
    <row r="108" spans="1:8" ht="180">
      <c r="A108" s="17"/>
      <c r="B108" s="2" t="s">
        <v>131</v>
      </c>
      <c r="C108" s="2"/>
      <c r="D108" s="17"/>
      <c r="E108" s="17"/>
      <c r="F108" s="17"/>
      <c r="G108" s="17"/>
      <c r="H108" s="24"/>
    </row>
    <row r="109" spans="1:8">
      <c r="A109" s="17"/>
      <c r="B109" s="1" t="s">
        <v>344</v>
      </c>
      <c r="C109" s="1"/>
      <c r="D109" s="17"/>
      <c r="E109" s="17"/>
      <c r="F109" s="17"/>
      <c r="G109" s="17"/>
      <c r="H109" s="24"/>
    </row>
    <row r="110" spans="1:8">
      <c r="A110" s="17"/>
      <c r="B110" s="1" t="s">
        <v>362</v>
      </c>
      <c r="C110" s="1"/>
      <c r="D110" s="17">
        <v>6</v>
      </c>
      <c r="E110" s="24">
        <v>0.2</v>
      </c>
      <c r="F110" s="24">
        <v>0.4</v>
      </c>
      <c r="G110" s="24">
        <v>3.4</v>
      </c>
      <c r="H110" s="24">
        <f>G110*F110*E110*D110</f>
        <v>1.6320000000000001</v>
      </c>
    </row>
    <row r="111" spans="1:8">
      <c r="A111" s="17"/>
      <c r="B111" s="1" t="s">
        <v>363</v>
      </c>
      <c r="C111" s="1"/>
      <c r="D111" s="17">
        <v>2</v>
      </c>
      <c r="E111" s="24">
        <v>0.6</v>
      </c>
      <c r="F111" s="24">
        <v>0.6</v>
      </c>
      <c r="G111" s="24">
        <v>5</v>
      </c>
      <c r="H111" s="24">
        <f>G111*F111*E111*D111</f>
        <v>3.5999999999999996</v>
      </c>
    </row>
    <row r="112" spans="1:8">
      <c r="A112" s="17"/>
      <c r="B112" s="1" t="s">
        <v>505</v>
      </c>
      <c r="C112" s="1"/>
      <c r="D112" s="17">
        <v>25</v>
      </c>
      <c r="E112" s="24">
        <v>0.2</v>
      </c>
      <c r="F112" s="24">
        <v>0.2</v>
      </c>
      <c r="G112" s="24">
        <v>1.8</v>
      </c>
      <c r="H112" s="24">
        <f>G112*F112*E112*D112</f>
        <v>1.8000000000000003</v>
      </c>
    </row>
    <row r="113" spans="1:8">
      <c r="A113" s="17"/>
      <c r="B113" s="1" t="s">
        <v>426</v>
      </c>
      <c r="C113" s="1"/>
      <c r="D113" s="17">
        <v>2</v>
      </c>
      <c r="E113" s="17">
        <v>8.4</v>
      </c>
      <c r="F113" s="17">
        <v>2.5</v>
      </c>
      <c r="G113" s="17">
        <v>0.2</v>
      </c>
      <c r="H113" s="24">
        <f>G113*F113*E113*D113</f>
        <v>8.4</v>
      </c>
    </row>
    <row r="114" spans="1:8">
      <c r="A114" s="17"/>
      <c r="B114" s="1" t="s">
        <v>426</v>
      </c>
      <c r="C114" s="1"/>
      <c r="D114" s="17">
        <v>4</v>
      </c>
      <c r="E114" s="17">
        <v>5.5</v>
      </c>
      <c r="F114" s="17">
        <v>2.5</v>
      </c>
      <c r="G114" s="17">
        <v>0.2</v>
      </c>
      <c r="H114" s="24">
        <f>G114*F114*E114*D114</f>
        <v>11</v>
      </c>
    </row>
    <row r="115" spans="1:8">
      <c r="A115" s="17"/>
      <c r="B115" s="1"/>
      <c r="C115" s="1"/>
      <c r="D115" s="17"/>
      <c r="E115" s="24"/>
      <c r="F115" s="24"/>
      <c r="G115" s="24"/>
      <c r="H115" s="24"/>
    </row>
    <row r="116" spans="1:8">
      <c r="A116" s="17"/>
      <c r="B116" s="1" t="s">
        <v>79</v>
      </c>
      <c r="C116" s="1"/>
      <c r="D116" s="17"/>
      <c r="E116" s="24"/>
      <c r="F116" s="24"/>
      <c r="G116" s="24"/>
      <c r="H116" s="24">
        <f>SUM(H110:H114)</f>
        <v>26.432000000000002</v>
      </c>
    </row>
    <row r="117" spans="1:8">
      <c r="A117" s="17"/>
      <c r="B117" s="1" t="s">
        <v>98</v>
      </c>
      <c r="C117" s="1"/>
      <c r="D117" s="17"/>
      <c r="E117" s="24"/>
      <c r="F117" s="24"/>
      <c r="G117" s="24"/>
      <c r="H117" s="24">
        <v>27</v>
      </c>
    </row>
    <row r="118" spans="1:8">
      <c r="A118" s="17"/>
      <c r="B118" s="1"/>
      <c r="C118" s="1"/>
      <c r="D118" s="17"/>
      <c r="E118" s="24"/>
      <c r="F118" s="24"/>
      <c r="G118" s="24"/>
      <c r="H118" s="24"/>
    </row>
    <row r="119" spans="1:8" ht="102">
      <c r="A119" s="17"/>
      <c r="B119" s="7" t="s">
        <v>371</v>
      </c>
      <c r="C119" s="7"/>
      <c r="D119" s="17"/>
      <c r="E119" s="24"/>
      <c r="F119" s="24"/>
      <c r="G119" s="24"/>
      <c r="H119" s="24"/>
    </row>
    <row r="120" spans="1:8">
      <c r="A120" s="17"/>
      <c r="B120" s="1" t="s">
        <v>372</v>
      </c>
      <c r="C120" s="1"/>
      <c r="D120" s="17">
        <v>1</v>
      </c>
      <c r="E120" s="24">
        <v>7.4</v>
      </c>
      <c r="F120" s="24">
        <v>3.9</v>
      </c>
      <c r="G120" s="24">
        <v>0.12</v>
      </c>
      <c r="H120" s="24">
        <f>D120*E120*F120*G120</f>
        <v>3.4631999999999996</v>
      </c>
    </row>
    <row r="121" spans="1:8">
      <c r="A121" s="17"/>
      <c r="B121" s="1" t="s">
        <v>79</v>
      </c>
      <c r="C121" s="1"/>
      <c r="D121" s="17"/>
      <c r="E121" s="24"/>
      <c r="F121" s="24"/>
      <c r="G121" s="24"/>
      <c r="H121" s="24">
        <f>SUM(H120:H120)</f>
        <v>3.4631999999999996</v>
      </c>
    </row>
    <row r="122" spans="1:8">
      <c r="A122" s="17"/>
      <c r="B122" s="1" t="s">
        <v>98</v>
      </c>
      <c r="C122" s="1"/>
      <c r="D122" s="17"/>
      <c r="E122" s="24"/>
      <c r="F122" s="24"/>
      <c r="G122" s="24"/>
      <c r="H122" s="24">
        <v>4</v>
      </c>
    </row>
    <row r="123" spans="1:8" ht="180">
      <c r="A123" s="17"/>
      <c r="B123" s="2" t="s">
        <v>28</v>
      </c>
      <c r="C123" s="2"/>
      <c r="D123" s="17"/>
      <c r="E123" s="24"/>
      <c r="F123" s="24"/>
      <c r="G123" s="24"/>
      <c r="H123" s="24"/>
    </row>
    <row r="124" spans="1:8">
      <c r="A124" s="17"/>
      <c r="B124" s="1" t="s">
        <v>442</v>
      </c>
      <c r="C124" s="1"/>
      <c r="D124" s="1">
        <v>1</v>
      </c>
      <c r="E124" s="1">
        <v>4</v>
      </c>
      <c r="F124" s="1">
        <v>4</v>
      </c>
      <c r="G124" s="1">
        <v>0.12</v>
      </c>
      <c r="H124" s="1">
        <f>G124*F124*E124*D124</f>
        <v>1.92</v>
      </c>
    </row>
    <row r="125" spans="1:8">
      <c r="A125" s="17"/>
      <c r="B125" s="1" t="s">
        <v>379</v>
      </c>
      <c r="C125" s="1"/>
      <c r="D125" s="17"/>
      <c r="E125" s="24"/>
      <c r="F125" s="24"/>
      <c r="G125" s="24"/>
      <c r="H125" s="24"/>
    </row>
    <row r="126" spans="1:8">
      <c r="A126" s="17"/>
      <c r="B126" s="1" t="s">
        <v>343</v>
      </c>
      <c r="C126" s="1"/>
      <c r="D126" s="17" t="s">
        <v>227</v>
      </c>
      <c r="E126" s="24">
        <v>5.2</v>
      </c>
      <c r="F126" s="24">
        <v>0.2</v>
      </c>
      <c r="G126" s="24">
        <v>0.15</v>
      </c>
      <c r="H126" s="24">
        <f>G126*F126*E126*6</f>
        <v>0.93599999999999994</v>
      </c>
    </row>
    <row r="127" spans="1:8">
      <c r="A127" s="17"/>
      <c r="B127" s="1"/>
      <c r="C127" s="1"/>
      <c r="D127" s="17" t="s">
        <v>227</v>
      </c>
      <c r="E127" s="24">
        <v>3</v>
      </c>
      <c r="F127" s="24">
        <v>0.2</v>
      </c>
      <c r="G127" s="24">
        <v>0.15</v>
      </c>
      <c r="H127" s="24">
        <f>G127*F127*E127*6</f>
        <v>0.54</v>
      </c>
    </row>
    <row r="128" spans="1:8">
      <c r="A128" s="17"/>
      <c r="B128" s="1"/>
      <c r="C128" s="1"/>
      <c r="D128" s="17" t="s">
        <v>109</v>
      </c>
      <c r="E128" s="24">
        <v>1.5</v>
      </c>
      <c r="F128" s="24">
        <v>0.2</v>
      </c>
      <c r="G128" s="24">
        <v>0.15</v>
      </c>
      <c r="H128" s="24">
        <f>G128*F128*E128*4</f>
        <v>0.18</v>
      </c>
    </row>
    <row r="129" spans="1:8">
      <c r="A129" s="17"/>
      <c r="B129" s="1" t="s">
        <v>439</v>
      </c>
      <c r="C129" s="1"/>
      <c r="D129" s="17">
        <v>4</v>
      </c>
      <c r="E129" s="24">
        <v>3</v>
      </c>
      <c r="F129" s="24">
        <v>0.2</v>
      </c>
      <c r="G129" s="24">
        <v>0.15</v>
      </c>
      <c r="H129" s="24">
        <f>G129*F129*E129*4</f>
        <v>0.36</v>
      </c>
    </row>
    <row r="130" spans="1:8">
      <c r="A130" s="17"/>
      <c r="B130" s="3" t="s">
        <v>344</v>
      </c>
      <c r="C130" s="3"/>
      <c r="D130" s="17" t="s">
        <v>109</v>
      </c>
      <c r="E130" s="24">
        <v>7.5</v>
      </c>
      <c r="F130" s="24">
        <v>0.2</v>
      </c>
      <c r="G130" s="24">
        <v>0.15</v>
      </c>
      <c r="H130" s="24">
        <f>G130*F130*E130*4</f>
        <v>0.89999999999999991</v>
      </c>
    </row>
    <row r="131" spans="1:8">
      <c r="A131" s="17"/>
      <c r="B131" s="3"/>
      <c r="C131" s="3"/>
      <c r="D131" s="17" t="s">
        <v>227</v>
      </c>
      <c r="E131" s="24">
        <v>3.5</v>
      </c>
      <c r="F131" s="24">
        <v>0.2</v>
      </c>
      <c r="G131" s="24">
        <v>0.15</v>
      </c>
      <c r="H131" s="24">
        <f>G131*F131*E131*6</f>
        <v>0.63</v>
      </c>
    </row>
    <row r="132" spans="1:8">
      <c r="A132" s="17"/>
      <c r="B132" s="3" t="s">
        <v>385</v>
      </c>
      <c r="C132" s="3"/>
      <c r="D132" s="17">
        <v>2</v>
      </c>
      <c r="E132" s="24">
        <v>17</v>
      </c>
      <c r="F132" s="24">
        <v>0.6</v>
      </c>
      <c r="G132" s="24">
        <v>0.1</v>
      </c>
      <c r="H132" s="24">
        <f>G132*F132*E132*6</f>
        <v>6.12</v>
      </c>
    </row>
    <row r="133" spans="1:8">
      <c r="A133" s="17"/>
      <c r="B133" s="3"/>
      <c r="C133" s="3"/>
      <c r="D133" s="17">
        <v>1</v>
      </c>
      <c r="E133" s="24">
        <v>5.5</v>
      </c>
      <c r="F133" s="24">
        <v>0.3</v>
      </c>
      <c r="G133" s="24">
        <v>0.5</v>
      </c>
      <c r="H133" s="24">
        <f>G133*F133*E133*6</f>
        <v>4.9499999999999993</v>
      </c>
    </row>
    <row r="134" spans="1:8">
      <c r="A134" s="17"/>
      <c r="B134" s="1" t="s">
        <v>60</v>
      </c>
      <c r="C134" s="1"/>
      <c r="D134" s="17"/>
      <c r="E134" s="24"/>
      <c r="F134" s="24"/>
      <c r="G134" s="24"/>
      <c r="H134" s="24">
        <f>SUM(H124:H133)</f>
        <v>16.536000000000001</v>
      </c>
    </row>
    <row r="135" spans="1:8">
      <c r="A135" s="17"/>
      <c r="B135" s="1" t="s">
        <v>98</v>
      </c>
      <c r="C135" s="1"/>
      <c r="D135" s="17"/>
      <c r="E135" s="24"/>
      <c r="F135" s="24"/>
      <c r="G135" s="24"/>
      <c r="H135" s="24">
        <v>17</v>
      </c>
    </row>
    <row r="136" spans="1:8" ht="90">
      <c r="A136" s="17"/>
      <c r="B136" s="1" t="s">
        <v>7</v>
      </c>
      <c r="C136" s="1"/>
      <c r="D136" s="17"/>
      <c r="E136" s="17"/>
      <c r="F136" s="17"/>
      <c r="G136" s="17"/>
      <c r="H136" s="17"/>
    </row>
    <row r="137" spans="1:8">
      <c r="A137" s="17"/>
      <c r="B137" s="1" t="s">
        <v>60</v>
      </c>
      <c r="C137" s="1"/>
      <c r="D137" s="17"/>
      <c r="E137" s="17"/>
      <c r="F137" s="17"/>
      <c r="G137" s="17"/>
      <c r="H137" s="24">
        <f>H117+H106+H122+H135+H86</f>
        <v>89</v>
      </c>
    </row>
    <row r="138" spans="1:8">
      <c r="A138" s="17"/>
      <c r="B138" s="17" t="s">
        <v>134</v>
      </c>
      <c r="C138" s="17"/>
      <c r="D138" s="17"/>
      <c r="E138" s="17"/>
      <c r="F138" s="17"/>
      <c r="G138" s="17"/>
      <c r="H138" s="17">
        <f>H137*140</f>
        <v>12460</v>
      </c>
    </row>
    <row r="139" spans="1:8">
      <c r="A139" s="17"/>
      <c r="B139" s="1" t="s">
        <v>98</v>
      </c>
      <c r="C139" s="1"/>
      <c r="D139" s="17"/>
      <c r="E139" s="17"/>
      <c r="F139" s="17"/>
      <c r="G139" s="17"/>
      <c r="H139" s="17">
        <v>11650</v>
      </c>
    </row>
    <row r="140" spans="1:8" ht="135">
      <c r="A140" s="17"/>
      <c r="B140" s="3" t="s">
        <v>8</v>
      </c>
      <c r="C140" s="3"/>
      <c r="D140" s="17"/>
      <c r="E140" s="17"/>
      <c r="F140" s="17"/>
      <c r="G140" s="17"/>
      <c r="H140" s="17"/>
    </row>
    <row r="141" spans="1:8">
      <c r="A141" s="17"/>
      <c r="B141" s="3" t="s">
        <v>365</v>
      </c>
      <c r="C141" s="3"/>
      <c r="D141" s="17"/>
      <c r="E141" s="17"/>
      <c r="F141" s="17"/>
      <c r="G141" s="17"/>
      <c r="H141" s="17"/>
    </row>
    <row r="142" spans="1:8">
      <c r="A142" s="17"/>
      <c r="B142" s="3" t="s">
        <v>366</v>
      </c>
      <c r="C142" s="3"/>
      <c r="D142" s="17">
        <v>3</v>
      </c>
      <c r="E142" s="24">
        <v>5.2</v>
      </c>
      <c r="F142" s="24">
        <v>0.6</v>
      </c>
      <c r="G142" s="24">
        <v>0.6</v>
      </c>
      <c r="H142" s="24">
        <f>G142*F142*E142*D142</f>
        <v>5.6159999999999997</v>
      </c>
    </row>
    <row r="143" spans="1:8">
      <c r="A143" s="17"/>
      <c r="B143" s="3"/>
      <c r="C143" s="3"/>
      <c r="D143" s="17">
        <v>3</v>
      </c>
      <c r="E143" s="24">
        <v>3</v>
      </c>
      <c r="F143" s="24">
        <v>0.6</v>
      </c>
      <c r="G143" s="24">
        <v>0.6</v>
      </c>
      <c r="H143" s="24">
        <f t="shared" ref="H143:H150" si="2">G143*F143*E143*D143</f>
        <v>3.24</v>
      </c>
    </row>
    <row r="144" spans="1:8">
      <c r="A144" s="17"/>
      <c r="B144" s="3"/>
      <c r="C144" s="3"/>
      <c r="D144" s="17">
        <v>2</v>
      </c>
      <c r="E144" s="24">
        <v>1.5</v>
      </c>
      <c r="F144" s="24">
        <v>0.6</v>
      </c>
      <c r="G144" s="24">
        <v>0.6</v>
      </c>
      <c r="H144" s="24">
        <f t="shared" si="2"/>
        <v>1.08</v>
      </c>
    </row>
    <row r="145" spans="1:9">
      <c r="A145" s="17"/>
      <c r="B145" s="3" t="s">
        <v>367</v>
      </c>
      <c r="C145" s="3"/>
      <c r="D145" s="17">
        <v>3</v>
      </c>
      <c r="E145" s="24">
        <v>5.2</v>
      </c>
      <c r="F145" s="24">
        <v>0.45</v>
      </c>
      <c r="G145" s="24">
        <v>0.6</v>
      </c>
      <c r="H145" s="24">
        <f t="shared" si="2"/>
        <v>4.2120000000000006</v>
      </c>
    </row>
    <row r="146" spans="1:9">
      <c r="A146" s="17"/>
      <c r="B146" s="3"/>
      <c r="C146" s="3"/>
      <c r="D146" s="17">
        <v>3</v>
      </c>
      <c r="E146" s="24">
        <v>3</v>
      </c>
      <c r="F146" s="24">
        <v>0.45</v>
      </c>
      <c r="G146" s="24">
        <v>0.6</v>
      </c>
      <c r="H146" s="24">
        <f t="shared" si="2"/>
        <v>2.4300000000000002</v>
      </c>
    </row>
    <row r="147" spans="1:9">
      <c r="A147" s="17"/>
      <c r="B147" s="17"/>
      <c r="C147" s="17"/>
      <c r="D147" s="17">
        <v>2</v>
      </c>
      <c r="E147" s="24">
        <v>1.5</v>
      </c>
      <c r="F147" s="24">
        <v>0.45</v>
      </c>
      <c r="G147" s="24">
        <v>0.6</v>
      </c>
      <c r="H147" s="24">
        <f t="shared" si="2"/>
        <v>0.81</v>
      </c>
    </row>
    <row r="148" spans="1:9">
      <c r="A148" s="17"/>
      <c r="B148" s="17" t="s">
        <v>350</v>
      </c>
      <c r="C148" s="17"/>
      <c r="D148" s="17"/>
      <c r="E148" s="24"/>
      <c r="F148" s="24"/>
      <c r="G148" s="24"/>
      <c r="H148" s="24">
        <f t="shared" si="2"/>
        <v>0</v>
      </c>
    </row>
    <row r="149" spans="1:9">
      <c r="A149" s="17"/>
      <c r="B149" s="3" t="s">
        <v>366</v>
      </c>
      <c r="C149" s="3"/>
      <c r="D149" s="17">
        <v>2</v>
      </c>
      <c r="E149" s="24">
        <v>10</v>
      </c>
      <c r="F149" s="24">
        <v>0.6</v>
      </c>
      <c r="G149" s="24">
        <v>0.6</v>
      </c>
      <c r="H149" s="24">
        <f t="shared" si="2"/>
        <v>7.1999999999999993</v>
      </c>
    </row>
    <row r="150" spans="1:9">
      <c r="A150" s="17"/>
      <c r="B150" s="3" t="s">
        <v>367</v>
      </c>
      <c r="C150" s="3"/>
      <c r="D150" s="17">
        <v>2</v>
      </c>
      <c r="E150" s="24">
        <v>10</v>
      </c>
      <c r="F150" s="24">
        <v>0.45</v>
      </c>
      <c r="G150" s="24">
        <v>0.45</v>
      </c>
      <c r="H150" s="24">
        <f t="shared" si="2"/>
        <v>4.0500000000000007</v>
      </c>
    </row>
    <row r="151" spans="1:9">
      <c r="A151" s="17"/>
      <c r="B151" s="3" t="s">
        <v>60</v>
      </c>
      <c r="C151" s="3"/>
      <c r="D151" s="17"/>
      <c r="E151" s="24"/>
      <c r="F151" s="24"/>
      <c r="G151" s="24"/>
      <c r="H151" s="24">
        <f>SUM(H142:H150)</f>
        <v>28.637999999999998</v>
      </c>
    </row>
    <row r="152" spans="1:9">
      <c r="A152" s="17"/>
      <c r="B152" s="3" t="s">
        <v>98</v>
      </c>
      <c r="C152" s="3"/>
      <c r="D152" s="17"/>
      <c r="E152" s="24"/>
      <c r="F152" s="24"/>
      <c r="G152" s="24"/>
      <c r="H152" s="24">
        <v>30</v>
      </c>
    </row>
    <row r="153" spans="1:9" ht="90">
      <c r="A153" s="17"/>
      <c r="B153" s="3" t="s">
        <v>9</v>
      </c>
      <c r="C153" s="3"/>
      <c r="D153" s="17"/>
      <c r="E153" s="17"/>
      <c r="F153" s="17"/>
      <c r="G153" s="17"/>
      <c r="H153" s="17"/>
    </row>
    <row r="154" spans="1:9">
      <c r="A154" s="17"/>
      <c r="B154" s="3" t="s">
        <v>368</v>
      </c>
      <c r="C154" s="3"/>
      <c r="D154" s="17">
        <v>2</v>
      </c>
      <c r="E154" s="24">
        <v>10</v>
      </c>
      <c r="F154" s="24">
        <v>0.2</v>
      </c>
      <c r="G154" s="24">
        <v>2.5</v>
      </c>
      <c r="H154" s="24">
        <f>G154*F154*E154*D154</f>
        <v>10</v>
      </c>
      <c r="I154" s="80"/>
    </row>
    <row r="155" spans="1:9">
      <c r="A155" s="17"/>
      <c r="B155" s="3" t="s">
        <v>343</v>
      </c>
      <c r="C155" s="3"/>
      <c r="D155" s="17">
        <v>3</v>
      </c>
      <c r="E155" s="24">
        <v>5.2</v>
      </c>
      <c r="F155" s="24">
        <v>0.2</v>
      </c>
      <c r="G155" s="24">
        <v>3</v>
      </c>
      <c r="H155" s="24">
        <f>G155*F155*E155*D155</f>
        <v>9.3600000000000012</v>
      </c>
      <c r="I155" s="80"/>
    </row>
    <row r="156" spans="1:9">
      <c r="A156" s="17"/>
      <c r="B156" s="3"/>
      <c r="C156" s="3"/>
      <c r="D156" s="17">
        <v>3</v>
      </c>
      <c r="E156" s="24">
        <v>3</v>
      </c>
      <c r="F156" s="24">
        <v>0.2</v>
      </c>
      <c r="G156" s="24">
        <v>3</v>
      </c>
      <c r="H156" s="24">
        <f t="shared" ref="H156:H161" si="3">G156*F156*E156*D156</f>
        <v>5.4</v>
      </c>
      <c r="I156" s="80"/>
    </row>
    <row r="157" spans="1:9">
      <c r="A157" s="17"/>
      <c r="B157" s="3"/>
      <c r="C157" s="3"/>
      <c r="D157" s="17">
        <v>2</v>
      </c>
      <c r="E157" s="24">
        <v>1.5</v>
      </c>
      <c r="F157" s="24">
        <v>0.2</v>
      </c>
      <c r="G157" s="24">
        <v>3</v>
      </c>
      <c r="H157" s="24">
        <f t="shared" si="3"/>
        <v>1.8000000000000003</v>
      </c>
      <c r="I157" s="80"/>
    </row>
    <row r="158" spans="1:9">
      <c r="A158" s="17"/>
      <c r="B158" s="3" t="s">
        <v>439</v>
      </c>
      <c r="C158" s="3"/>
      <c r="D158" s="17">
        <v>2</v>
      </c>
      <c r="E158" s="24">
        <v>3</v>
      </c>
      <c r="F158" s="24">
        <v>0.2</v>
      </c>
      <c r="G158" s="24">
        <v>2.8</v>
      </c>
      <c r="H158" s="24">
        <f t="shared" si="3"/>
        <v>3.3599999999999994</v>
      </c>
      <c r="I158" s="80"/>
    </row>
    <row r="159" spans="1:9">
      <c r="A159" s="17"/>
      <c r="B159" s="3" t="s">
        <v>439</v>
      </c>
      <c r="C159" s="3"/>
      <c r="D159" s="17">
        <v>2</v>
      </c>
      <c r="E159" s="24">
        <v>3</v>
      </c>
      <c r="F159" s="24">
        <v>0.2</v>
      </c>
      <c r="G159" s="24">
        <v>2.8</v>
      </c>
      <c r="H159" s="24">
        <f>G159*F159*E159*D159</f>
        <v>3.3599999999999994</v>
      </c>
      <c r="I159" s="80"/>
    </row>
    <row r="160" spans="1:9">
      <c r="A160" s="17"/>
      <c r="B160" s="3" t="s">
        <v>344</v>
      </c>
      <c r="C160" s="3"/>
      <c r="D160" s="17">
        <v>2</v>
      </c>
      <c r="E160" s="24">
        <v>7.5</v>
      </c>
      <c r="F160" s="24">
        <v>0.2</v>
      </c>
      <c r="G160" s="24">
        <v>3.4</v>
      </c>
      <c r="H160" s="24">
        <f t="shared" si="3"/>
        <v>10.200000000000001</v>
      </c>
      <c r="I160" s="80"/>
    </row>
    <row r="161" spans="1:9">
      <c r="A161" s="17"/>
      <c r="B161" s="3"/>
      <c r="C161" s="3"/>
      <c r="D161" s="17">
        <v>3</v>
      </c>
      <c r="E161" s="24">
        <v>3.5</v>
      </c>
      <c r="F161" s="24">
        <v>0.2</v>
      </c>
      <c r="G161" s="24">
        <v>3.4</v>
      </c>
      <c r="H161" s="24">
        <f t="shared" si="3"/>
        <v>7.1400000000000006</v>
      </c>
      <c r="I161" s="80"/>
    </row>
    <row r="162" spans="1:9">
      <c r="A162" s="17"/>
      <c r="B162" s="17" t="s">
        <v>79</v>
      </c>
      <c r="C162" s="17"/>
      <c r="D162" s="17"/>
      <c r="E162" s="24"/>
      <c r="F162" s="24"/>
      <c r="G162" s="24"/>
      <c r="H162" s="24">
        <f>SUM(H154:H161)</f>
        <v>50.620000000000005</v>
      </c>
      <c r="I162" s="80"/>
    </row>
    <row r="163" spans="1:9">
      <c r="A163" s="17"/>
      <c r="B163" s="17" t="s">
        <v>373</v>
      </c>
      <c r="C163" s="17"/>
      <c r="D163" s="17"/>
      <c r="E163" s="24"/>
      <c r="F163" s="24"/>
      <c r="G163" s="24"/>
      <c r="H163" s="24"/>
      <c r="I163" s="80"/>
    </row>
    <row r="164" spans="1:9">
      <c r="A164" s="17"/>
      <c r="B164" s="3" t="s">
        <v>374</v>
      </c>
      <c r="C164" s="3"/>
      <c r="D164" s="17">
        <v>1</v>
      </c>
      <c r="E164" s="24">
        <v>3</v>
      </c>
      <c r="F164" s="24">
        <v>0.2</v>
      </c>
      <c r="G164" s="24">
        <v>2.4</v>
      </c>
      <c r="H164" s="24">
        <f>G164*F164*E164*D164</f>
        <v>1.44</v>
      </c>
      <c r="I164" s="80"/>
    </row>
    <row r="165" spans="1:9">
      <c r="A165" s="17"/>
      <c r="B165" s="3" t="s">
        <v>375</v>
      </c>
      <c r="C165" s="3"/>
      <c r="D165" s="17">
        <v>2</v>
      </c>
      <c r="E165" s="24">
        <v>1.5</v>
      </c>
      <c r="F165" s="24">
        <v>0.2</v>
      </c>
      <c r="G165" s="24">
        <v>1.5</v>
      </c>
      <c r="H165" s="24">
        <f>G165*F165*E165*D165</f>
        <v>0.90000000000000013</v>
      </c>
      <c r="I165" s="80"/>
    </row>
    <row r="166" spans="1:9">
      <c r="A166" s="17"/>
      <c r="B166" s="3" t="s">
        <v>376</v>
      </c>
      <c r="C166" s="3"/>
      <c r="D166" s="17">
        <v>4</v>
      </c>
      <c r="E166" s="24">
        <v>0.8</v>
      </c>
      <c r="F166" s="24">
        <v>0.2</v>
      </c>
      <c r="G166" s="24">
        <v>2.1</v>
      </c>
      <c r="H166" s="24">
        <f>G166*F166*E166*D166</f>
        <v>1.3440000000000003</v>
      </c>
      <c r="I166" s="80"/>
    </row>
    <row r="167" spans="1:9">
      <c r="A167" s="17"/>
      <c r="B167" s="3" t="s">
        <v>377</v>
      </c>
      <c r="C167" s="3"/>
      <c r="D167" s="17"/>
      <c r="E167" s="24"/>
      <c r="F167" s="24"/>
      <c r="G167" s="24"/>
      <c r="H167" s="24">
        <f>SUM(H164:H166)</f>
        <v>3.6840000000000002</v>
      </c>
      <c r="I167" s="80"/>
    </row>
    <row r="168" spans="1:9">
      <c r="A168" s="17"/>
      <c r="B168" s="3" t="s">
        <v>378</v>
      </c>
      <c r="C168" s="3"/>
      <c r="D168" s="17"/>
      <c r="E168" s="24"/>
      <c r="F168" s="24"/>
      <c r="G168" s="24"/>
      <c r="H168" s="24">
        <f>H162-H167</f>
        <v>46.936000000000007</v>
      </c>
      <c r="I168" s="80"/>
    </row>
    <row r="169" spans="1:9">
      <c r="A169" s="17"/>
      <c r="B169" s="17" t="s">
        <v>98</v>
      </c>
      <c r="C169" s="17"/>
      <c r="D169" s="17"/>
      <c r="E169" s="24"/>
      <c r="F169" s="24"/>
      <c r="G169" s="24"/>
      <c r="H169" s="24">
        <v>47</v>
      </c>
      <c r="I169" s="80"/>
    </row>
    <row r="170" spans="1:9">
      <c r="A170" s="17"/>
      <c r="B170" s="17"/>
      <c r="C170" s="17"/>
      <c r="D170" s="17"/>
      <c r="E170" s="24"/>
      <c r="F170" s="24"/>
      <c r="G170" s="24"/>
      <c r="H170" s="24"/>
      <c r="I170" s="80"/>
    </row>
    <row r="171" spans="1:9" ht="120">
      <c r="A171" s="17"/>
      <c r="B171" s="4" t="s">
        <v>499</v>
      </c>
      <c r="C171" s="98"/>
      <c r="D171" s="98"/>
      <c r="E171" s="98"/>
      <c r="F171" s="98"/>
      <c r="G171" s="98"/>
      <c r="H171" s="99"/>
      <c r="I171" s="80"/>
    </row>
    <row r="172" spans="1:9">
      <c r="A172" s="17"/>
      <c r="B172" s="138" t="s">
        <v>447</v>
      </c>
      <c r="C172" s="98"/>
      <c r="D172" s="98"/>
      <c r="E172" s="98"/>
      <c r="F172" s="98"/>
      <c r="G172" s="98"/>
      <c r="H172" s="99"/>
      <c r="I172" s="80"/>
    </row>
    <row r="173" spans="1:9">
      <c r="A173" s="17"/>
      <c r="B173" s="137" t="s">
        <v>502</v>
      </c>
      <c r="C173" s="134">
        <v>2</v>
      </c>
      <c r="D173" s="135">
        <v>8</v>
      </c>
      <c r="E173" s="135">
        <v>1.8</v>
      </c>
      <c r="F173" s="135"/>
      <c r="G173" s="135"/>
      <c r="H173" s="136">
        <f>E173*D173*C173</f>
        <v>28.8</v>
      </c>
      <c r="I173" s="80"/>
    </row>
    <row r="174" spans="1:9">
      <c r="A174" s="17"/>
      <c r="B174" s="133"/>
      <c r="C174" s="134">
        <v>2</v>
      </c>
      <c r="D174" s="135">
        <v>7</v>
      </c>
      <c r="E174" s="135">
        <v>1.8</v>
      </c>
      <c r="F174" s="135"/>
      <c r="G174" s="135"/>
      <c r="H174" s="136">
        <f>E174*D174*C174</f>
        <v>25.2</v>
      </c>
      <c r="I174" s="80"/>
    </row>
    <row r="175" spans="1:9">
      <c r="A175" s="17"/>
      <c r="B175" s="95" t="s">
        <v>139</v>
      </c>
      <c r="C175" s="134"/>
      <c r="D175" s="135"/>
      <c r="E175" s="135"/>
      <c r="F175" s="135"/>
      <c r="G175" s="135"/>
      <c r="H175" s="136">
        <v>54</v>
      </c>
      <c r="I175" s="80"/>
    </row>
    <row r="176" spans="1:9">
      <c r="A176" s="17"/>
      <c r="B176" t="s">
        <v>188</v>
      </c>
      <c r="C176" s="98"/>
      <c r="D176" s="98"/>
      <c r="E176" s="98"/>
      <c r="F176" s="98"/>
      <c r="G176" s="98"/>
      <c r="H176" s="97">
        <v>60</v>
      </c>
      <c r="I176" s="80"/>
    </row>
    <row r="177" spans="1:17">
      <c r="A177" s="17"/>
      <c r="B177" s="17"/>
      <c r="C177" s="17"/>
      <c r="D177" s="17"/>
      <c r="E177" s="24"/>
      <c r="F177" s="24"/>
      <c r="G177" s="24"/>
      <c r="H177" s="24"/>
      <c r="I177" s="80"/>
    </row>
    <row r="178" spans="1:17" ht="120">
      <c r="A178" s="17"/>
      <c r="B178" s="4" t="s">
        <v>10</v>
      </c>
      <c r="C178" s="4"/>
      <c r="D178" s="17"/>
      <c r="E178" s="17"/>
      <c r="F178" s="17"/>
      <c r="G178" s="17"/>
      <c r="H178" s="17"/>
    </row>
    <row r="179" spans="1:17">
      <c r="A179" s="17"/>
      <c r="B179" s="4" t="s">
        <v>369</v>
      </c>
      <c r="C179" s="4"/>
      <c r="D179" s="17">
        <v>1</v>
      </c>
      <c r="E179" s="17">
        <v>4</v>
      </c>
      <c r="F179" s="17">
        <v>2.5</v>
      </c>
      <c r="G179" s="17"/>
      <c r="H179" s="17">
        <f>F179*E179*D179</f>
        <v>10</v>
      </c>
    </row>
    <row r="180" spans="1:17">
      <c r="A180" s="17"/>
      <c r="B180" s="17" t="s">
        <v>370</v>
      </c>
      <c r="C180" s="17"/>
      <c r="D180" s="17"/>
      <c r="E180" s="17"/>
      <c r="F180" s="17"/>
      <c r="G180" s="17"/>
      <c r="H180" s="17">
        <f>H179*50</f>
        <v>500</v>
      </c>
    </row>
    <row r="181" spans="1:17" ht="135">
      <c r="A181" s="17"/>
      <c r="B181" s="4" t="s">
        <v>11</v>
      </c>
      <c r="C181" s="4"/>
      <c r="D181" s="17"/>
      <c r="E181" s="17"/>
      <c r="F181" s="17"/>
      <c r="G181" s="17"/>
      <c r="H181" s="17"/>
    </row>
    <row r="182" spans="1:17">
      <c r="A182" s="17"/>
      <c r="B182" s="4" t="s">
        <v>335</v>
      </c>
      <c r="C182" s="4"/>
      <c r="D182" s="70">
        <v>1</v>
      </c>
      <c r="E182" s="72">
        <v>6.5</v>
      </c>
      <c r="F182" s="72">
        <v>4.5</v>
      </c>
      <c r="G182" s="72"/>
      <c r="H182" s="72">
        <f t="shared" ref="H182:H189" si="4">D182*E182*F182</f>
        <v>29.25</v>
      </c>
      <c r="K182">
        <v>6.5</v>
      </c>
      <c r="L182">
        <v>5.7</v>
      </c>
      <c r="M182">
        <f>K182*L182</f>
        <v>37.050000000000004</v>
      </c>
    </row>
    <row r="183" spans="1:17">
      <c r="A183" s="17"/>
      <c r="B183" s="4"/>
      <c r="C183" s="4"/>
      <c r="D183" s="70">
        <v>1</v>
      </c>
      <c r="E183" s="72">
        <v>6</v>
      </c>
      <c r="F183" s="72">
        <v>4</v>
      </c>
      <c r="G183" s="72"/>
      <c r="H183" s="72">
        <f t="shared" si="4"/>
        <v>24</v>
      </c>
      <c r="M183">
        <f>K183*L183</f>
        <v>0</v>
      </c>
    </row>
    <row r="184" spans="1:17">
      <c r="A184" s="17"/>
      <c r="B184" s="4" t="s">
        <v>336</v>
      </c>
      <c r="C184" s="4"/>
      <c r="D184" s="70">
        <v>1</v>
      </c>
      <c r="E184" s="72">
        <v>6</v>
      </c>
      <c r="F184" s="72">
        <v>3.5</v>
      </c>
      <c r="G184" s="72"/>
      <c r="H184" s="72">
        <f t="shared" si="4"/>
        <v>21</v>
      </c>
      <c r="K184">
        <v>5.2</v>
      </c>
      <c r="L184">
        <v>3.4</v>
      </c>
      <c r="M184">
        <f>K184*L184</f>
        <v>17.68</v>
      </c>
    </row>
    <row r="185" spans="1:17">
      <c r="A185" s="17"/>
      <c r="B185" s="4" t="s">
        <v>337</v>
      </c>
      <c r="C185" s="4"/>
      <c r="D185" s="70">
        <v>1</v>
      </c>
      <c r="E185" s="72">
        <v>5</v>
      </c>
      <c r="F185" s="72">
        <v>2.5</v>
      </c>
      <c r="G185" s="72"/>
      <c r="H185" s="72">
        <f t="shared" si="4"/>
        <v>12.5</v>
      </c>
      <c r="K185">
        <v>5</v>
      </c>
      <c r="L185">
        <v>2.2000000000000002</v>
      </c>
      <c r="M185">
        <f>K185*L185</f>
        <v>11</v>
      </c>
    </row>
    <row r="186" spans="1:17">
      <c r="A186" s="17"/>
      <c r="B186" s="4" t="s">
        <v>338</v>
      </c>
      <c r="C186" s="4"/>
      <c r="D186" s="70">
        <v>1</v>
      </c>
      <c r="E186" s="72">
        <v>6</v>
      </c>
      <c r="F186" s="72">
        <v>4</v>
      </c>
      <c r="G186" s="72"/>
      <c r="H186" s="72">
        <f t="shared" si="4"/>
        <v>24</v>
      </c>
      <c r="K186">
        <v>6</v>
      </c>
      <c r="L186">
        <v>5.5</v>
      </c>
      <c r="M186">
        <f>K186*L186</f>
        <v>33</v>
      </c>
    </row>
    <row r="187" spans="1:17">
      <c r="A187" s="17"/>
      <c r="B187" s="4"/>
      <c r="C187" s="4"/>
      <c r="D187" s="70">
        <v>1</v>
      </c>
      <c r="E187" s="72">
        <v>5.5</v>
      </c>
      <c r="F187" s="72">
        <v>3.8</v>
      </c>
      <c r="G187" s="72"/>
      <c r="H187" s="72">
        <f t="shared" si="4"/>
        <v>20.9</v>
      </c>
      <c r="M187">
        <f>SUM(M182:M186)</f>
        <v>98.73</v>
      </c>
      <c r="N187">
        <v>2.5</v>
      </c>
      <c r="O187">
        <f>K182/2</f>
        <v>3.25</v>
      </c>
      <c r="P187">
        <f>((N187*N187)+(O187*O187))</f>
        <v>16.8125</v>
      </c>
      <c r="Q187">
        <f>SQRT(P187)</f>
        <v>4.1003048667141817</v>
      </c>
    </row>
    <row r="188" spans="1:17">
      <c r="A188" s="17"/>
      <c r="B188" s="4" t="s">
        <v>344</v>
      </c>
      <c r="C188" s="4"/>
      <c r="D188" s="70">
        <v>1</v>
      </c>
      <c r="E188" s="72">
        <v>9.5</v>
      </c>
      <c r="F188" s="72">
        <v>5.5</v>
      </c>
      <c r="G188" s="72"/>
      <c r="H188" s="72">
        <f t="shared" si="4"/>
        <v>52.25</v>
      </c>
    </row>
    <row r="189" spans="1:17">
      <c r="A189" s="17"/>
      <c r="B189" s="4" t="s">
        <v>343</v>
      </c>
      <c r="C189" s="4"/>
      <c r="D189" s="70">
        <v>1</v>
      </c>
      <c r="E189" s="72">
        <v>7.2</v>
      </c>
      <c r="F189" s="72">
        <v>5</v>
      </c>
      <c r="G189" s="72"/>
      <c r="H189" s="72">
        <f t="shared" si="4"/>
        <v>36</v>
      </c>
    </row>
    <row r="190" spans="1:17">
      <c r="A190" s="17"/>
      <c r="B190" s="17" t="s">
        <v>139</v>
      </c>
      <c r="C190" s="17"/>
      <c r="D190" s="17"/>
      <c r="E190" s="17"/>
      <c r="F190" s="17"/>
      <c r="G190" s="17"/>
      <c r="H190" s="72">
        <f>SUM(H182:H189)</f>
        <v>219.9</v>
      </c>
      <c r="N190">
        <v>2.5</v>
      </c>
      <c r="O190">
        <f>K186/2</f>
        <v>3</v>
      </c>
      <c r="P190">
        <f>((N190*N190)+(O190*O190))</f>
        <v>15.25</v>
      </c>
      <c r="Q190">
        <f>SQRT(P190)</f>
        <v>3.905124837953327</v>
      </c>
    </row>
    <row r="191" spans="1:17">
      <c r="A191" s="17"/>
      <c r="B191" s="17" t="s">
        <v>341</v>
      </c>
      <c r="C191" s="17"/>
      <c r="D191" s="17"/>
      <c r="E191" s="17"/>
      <c r="F191" s="17"/>
      <c r="G191" s="17"/>
      <c r="H191" s="72">
        <f>H190*20</f>
        <v>4398</v>
      </c>
    </row>
    <row r="192" spans="1:17">
      <c r="A192" s="17"/>
      <c r="B192" s="17" t="s">
        <v>78</v>
      </c>
      <c r="C192" s="17"/>
      <c r="D192" s="17"/>
      <c r="E192" s="17"/>
      <c r="F192" s="17"/>
      <c r="G192" s="17"/>
      <c r="H192" s="71">
        <v>4500</v>
      </c>
      <c r="N192">
        <v>2.5</v>
      </c>
      <c r="O192">
        <f>L186/2</f>
        <v>2.75</v>
      </c>
      <c r="P192">
        <f>((N192*N192)+(O192*O192))</f>
        <v>13.8125</v>
      </c>
      <c r="Q192">
        <f>SQRT(P192)</f>
        <v>3.7165171868296265</v>
      </c>
    </row>
    <row r="193" spans="1:8">
      <c r="A193" s="17"/>
      <c r="B193" s="17"/>
      <c r="C193" s="17"/>
      <c r="D193" s="17"/>
      <c r="E193" s="17"/>
      <c r="F193" s="17"/>
      <c r="G193" s="17"/>
      <c r="H193" s="71"/>
    </row>
    <row r="194" spans="1:8" ht="270">
      <c r="A194" s="17"/>
      <c r="B194" s="4" t="s">
        <v>15</v>
      </c>
      <c r="C194" s="4"/>
      <c r="D194" s="17"/>
      <c r="E194" s="17"/>
      <c r="F194" s="17"/>
      <c r="G194" s="17"/>
      <c r="H194" s="17"/>
    </row>
    <row r="195" spans="1:8">
      <c r="A195" s="17"/>
      <c r="B195" s="4" t="s">
        <v>335</v>
      </c>
      <c r="C195" s="4"/>
      <c r="D195" s="70">
        <v>1</v>
      </c>
      <c r="E195" s="72">
        <v>6.5</v>
      </c>
      <c r="F195" s="72">
        <v>4.5</v>
      </c>
      <c r="G195" s="72"/>
      <c r="H195" s="72">
        <f t="shared" ref="H195:H202" si="5">D195*E195*F195</f>
        <v>29.25</v>
      </c>
    </row>
    <row r="196" spans="1:8">
      <c r="A196" s="17"/>
      <c r="B196" s="4"/>
      <c r="C196" s="4"/>
      <c r="D196" s="70">
        <v>1</v>
      </c>
      <c r="E196" s="72">
        <v>6</v>
      </c>
      <c r="F196" s="72">
        <v>4</v>
      </c>
      <c r="G196" s="72"/>
      <c r="H196" s="72">
        <f t="shared" si="5"/>
        <v>24</v>
      </c>
    </row>
    <row r="197" spans="1:8" ht="13.5" customHeight="1">
      <c r="A197" s="17"/>
      <c r="B197" s="4" t="s">
        <v>336</v>
      </c>
      <c r="C197" s="4"/>
      <c r="D197" s="70">
        <v>1</v>
      </c>
      <c r="E197" s="72">
        <v>6</v>
      </c>
      <c r="F197" s="72">
        <v>3.5</v>
      </c>
      <c r="G197" s="72"/>
      <c r="H197" s="72">
        <f t="shared" si="5"/>
        <v>21</v>
      </c>
    </row>
    <row r="198" spans="1:8">
      <c r="A198" s="17"/>
      <c r="B198" s="4" t="s">
        <v>337</v>
      </c>
      <c r="C198" s="4"/>
      <c r="D198" s="70">
        <v>1</v>
      </c>
      <c r="E198" s="72">
        <v>5</v>
      </c>
      <c r="F198" s="72">
        <v>2.5</v>
      </c>
      <c r="G198" s="72"/>
      <c r="H198" s="72">
        <f t="shared" si="5"/>
        <v>12.5</v>
      </c>
    </row>
    <row r="199" spans="1:8">
      <c r="A199" s="17"/>
      <c r="B199" s="4" t="s">
        <v>338</v>
      </c>
      <c r="C199" s="4"/>
      <c r="D199" s="70">
        <v>1</v>
      </c>
      <c r="E199" s="72">
        <v>6</v>
      </c>
      <c r="F199" s="72">
        <v>4</v>
      </c>
      <c r="G199" s="72"/>
      <c r="H199" s="72">
        <f t="shared" si="5"/>
        <v>24</v>
      </c>
    </row>
    <row r="200" spans="1:8">
      <c r="A200" s="17"/>
      <c r="B200" s="4"/>
      <c r="C200" s="4"/>
      <c r="D200" s="70">
        <v>1</v>
      </c>
      <c r="E200" s="72">
        <v>5.5</v>
      </c>
      <c r="F200" s="72">
        <v>3.8</v>
      </c>
      <c r="G200" s="72"/>
      <c r="H200" s="72">
        <f t="shared" si="5"/>
        <v>20.9</v>
      </c>
    </row>
    <row r="201" spans="1:8">
      <c r="A201" s="17"/>
      <c r="B201" s="4" t="s">
        <v>344</v>
      </c>
      <c r="C201" s="4"/>
      <c r="D201" s="70">
        <v>1</v>
      </c>
      <c r="E201" s="72">
        <v>9.5</v>
      </c>
      <c r="F201" s="72">
        <v>5.5</v>
      </c>
      <c r="G201" s="72"/>
      <c r="H201" s="72">
        <f t="shared" si="5"/>
        <v>52.25</v>
      </c>
    </row>
    <row r="202" spans="1:8">
      <c r="A202" s="17"/>
      <c r="B202" s="4" t="s">
        <v>343</v>
      </c>
      <c r="C202" s="4"/>
      <c r="D202" s="70">
        <v>1</v>
      </c>
      <c r="E202" s="72">
        <v>7.2</v>
      </c>
      <c r="F202" s="72">
        <v>5</v>
      </c>
      <c r="G202" s="72"/>
      <c r="H202" s="72">
        <f t="shared" si="5"/>
        <v>36</v>
      </c>
    </row>
    <row r="203" spans="1:8">
      <c r="A203" s="17"/>
      <c r="B203" s="17" t="s">
        <v>139</v>
      </c>
      <c r="C203" s="17"/>
      <c r="D203" s="17"/>
      <c r="E203" s="17"/>
      <c r="F203" s="17"/>
      <c r="G203" s="17"/>
      <c r="H203" s="72">
        <f>SUM(H195:H202)</f>
        <v>219.9</v>
      </c>
    </row>
    <row r="204" spans="1:8">
      <c r="A204" s="17"/>
      <c r="B204" s="4" t="s">
        <v>98</v>
      </c>
      <c r="C204" s="4"/>
      <c r="D204" s="17"/>
      <c r="E204" s="17"/>
      <c r="F204" s="17"/>
      <c r="G204" s="17"/>
      <c r="H204" s="24">
        <v>220</v>
      </c>
    </row>
    <row r="205" spans="1:8">
      <c r="A205" s="17"/>
      <c r="B205" s="17"/>
      <c r="C205" s="17"/>
      <c r="D205" s="17"/>
      <c r="E205" s="17"/>
      <c r="F205" s="17"/>
      <c r="G205" s="17"/>
      <c r="H205" s="17"/>
    </row>
    <row r="206" spans="1:8">
      <c r="A206" s="17"/>
      <c r="B206" s="17"/>
      <c r="C206" s="17"/>
      <c r="D206" s="17"/>
      <c r="E206" s="17"/>
      <c r="F206" s="17"/>
      <c r="G206" s="17"/>
      <c r="H206" s="17"/>
    </row>
    <row r="207" spans="1:8" ht="76.5">
      <c r="A207" s="17"/>
      <c r="B207" s="7" t="s">
        <v>172</v>
      </c>
      <c r="C207" s="7"/>
      <c r="D207" s="17"/>
      <c r="E207" s="17"/>
      <c r="F207" s="17"/>
      <c r="G207" s="17"/>
      <c r="H207" s="17"/>
    </row>
    <row r="208" spans="1:8">
      <c r="A208" s="17"/>
      <c r="B208" s="17" t="s">
        <v>382</v>
      </c>
      <c r="C208" s="17"/>
      <c r="D208" s="17">
        <v>2</v>
      </c>
      <c r="E208" s="17">
        <v>1.5</v>
      </c>
      <c r="F208" s="17">
        <v>1.5</v>
      </c>
      <c r="G208" s="17"/>
      <c r="H208" s="17">
        <f>F208*E208*D208</f>
        <v>4.5</v>
      </c>
    </row>
    <row r="209" spans="1:8">
      <c r="A209" s="17"/>
      <c r="B209" s="17" t="s">
        <v>383</v>
      </c>
      <c r="C209" s="17"/>
      <c r="D209" s="17">
        <v>4</v>
      </c>
      <c r="E209" s="17">
        <v>0.5</v>
      </c>
      <c r="F209" s="17">
        <v>0.6</v>
      </c>
      <c r="G209" s="17"/>
      <c r="H209" s="17">
        <f>F209*E209*D209</f>
        <v>1.2</v>
      </c>
    </row>
    <row r="210" spans="1:8">
      <c r="A210" s="17"/>
      <c r="B210" s="17" t="s">
        <v>60</v>
      </c>
      <c r="C210" s="17"/>
      <c r="D210" s="17"/>
      <c r="E210" s="17"/>
      <c r="F210" s="17"/>
      <c r="G210" s="17"/>
      <c r="H210" s="17">
        <f>SUM(H208:H209)</f>
        <v>5.7</v>
      </c>
    </row>
    <row r="211" spans="1:8">
      <c r="A211" s="17"/>
      <c r="B211" s="17" t="s">
        <v>175</v>
      </c>
      <c r="C211" s="17"/>
      <c r="D211" s="17"/>
      <c r="E211" s="17"/>
      <c r="F211" s="17"/>
      <c r="G211" s="17"/>
      <c r="H211" s="17">
        <f>H210*15</f>
        <v>85.5</v>
      </c>
    </row>
    <row r="212" spans="1:8">
      <c r="A212" s="17"/>
      <c r="B212" s="6" t="s">
        <v>98</v>
      </c>
      <c r="C212" s="6"/>
      <c r="D212" s="17"/>
      <c r="E212" s="17"/>
      <c r="F212" s="17"/>
      <c r="G212" s="17"/>
      <c r="H212" s="22">
        <v>90</v>
      </c>
    </row>
    <row r="213" spans="1:8">
      <c r="A213" s="17"/>
      <c r="B213" s="6"/>
      <c r="C213" s="6"/>
      <c r="D213" s="17"/>
      <c r="E213" s="17"/>
      <c r="F213" s="17"/>
      <c r="G213" s="17"/>
      <c r="H213" s="22"/>
    </row>
    <row r="214" spans="1:8" ht="60">
      <c r="A214" s="17"/>
      <c r="B214" s="2" t="s">
        <v>31</v>
      </c>
      <c r="C214" s="2"/>
      <c r="D214" s="17"/>
      <c r="E214" s="17"/>
      <c r="F214" s="17"/>
      <c r="G214" s="17"/>
      <c r="H214" s="17"/>
    </row>
    <row r="215" spans="1:8">
      <c r="A215" s="17"/>
      <c r="B215" s="2" t="s">
        <v>343</v>
      </c>
      <c r="C215" s="2"/>
      <c r="D215" s="17" t="s">
        <v>203</v>
      </c>
      <c r="E215" s="24">
        <v>2.7</v>
      </c>
      <c r="F215" s="24">
        <v>3</v>
      </c>
      <c r="G215" s="24"/>
      <c r="H215" s="24">
        <f>F215*E215*8</f>
        <v>64.800000000000011</v>
      </c>
    </row>
    <row r="216" spans="1:8">
      <c r="A216" s="17"/>
      <c r="B216" s="2"/>
      <c r="C216" s="2"/>
      <c r="D216" s="17">
        <v>2</v>
      </c>
      <c r="E216" s="24">
        <v>5.2</v>
      </c>
      <c r="F216" s="24">
        <v>3</v>
      </c>
      <c r="G216" s="24"/>
      <c r="H216" s="24">
        <f t="shared" ref="H216:H223" si="6">F216*E216*D216</f>
        <v>31.200000000000003</v>
      </c>
    </row>
    <row r="217" spans="1:8">
      <c r="A217" s="17"/>
      <c r="B217" s="2"/>
      <c r="C217" s="2"/>
      <c r="D217" s="17">
        <v>2</v>
      </c>
      <c r="E217" s="24">
        <v>1.2</v>
      </c>
      <c r="F217" s="24">
        <v>3</v>
      </c>
      <c r="G217" s="24"/>
      <c r="H217" s="24">
        <f t="shared" si="6"/>
        <v>7.1999999999999993</v>
      </c>
    </row>
    <row r="218" spans="1:8">
      <c r="A218" s="17"/>
      <c r="B218" s="2" t="s">
        <v>429</v>
      </c>
      <c r="C218" s="2"/>
      <c r="D218" s="17">
        <v>2</v>
      </c>
      <c r="E218" s="24">
        <v>8</v>
      </c>
      <c r="F218" s="24">
        <v>2.5</v>
      </c>
      <c r="G218" s="24"/>
      <c r="H218" s="24">
        <f t="shared" si="6"/>
        <v>40</v>
      </c>
    </row>
    <row r="219" spans="1:8">
      <c r="A219" s="17"/>
      <c r="B219" s="2" t="s">
        <v>429</v>
      </c>
      <c r="C219" s="2"/>
      <c r="D219" s="17">
        <v>5</v>
      </c>
      <c r="E219" s="24">
        <v>5.5</v>
      </c>
      <c r="F219" s="24">
        <v>2.5</v>
      </c>
      <c r="G219" s="24"/>
      <c r="H219" s="24">
        <f t="shared" si="6"/>
        <v>68.75</v>
      </c>
    </row>
    <row r="220" spans="1:8">
      <c r="A220" s="17"/>
      <c r="B220" s="2" t="s">
        <v>430</v>
      </c>
      <c r="C220" s="2"/>
      <c r="D220" s="17">
        <v>2</v>
      </c>
      <c r="E220" s="24">
        <v>8</v>
      </c>
      <c r="F220" s="24">
        <v>5.5</v>
      </c>
      <c r="G220" s="24"/>
      <c r="H220" s="24">
        <f t="shared" si="6"/>
        <v>88</v>
      </c>
    </row>
    <row r="221" spans="1:8">
      <c r="A221" s="17"/>
      <c r="B221" s="2" t="s">
        <v>440</v>
      </c>
      <c r="C221" s="2"/>
      <c r="D221" s="17">
        <v>4</v>
      </c>
      <c r="E221" s="24">
        <v>3</v>
      </c>
      <c r="F221" s="24">
        <v>2.8</v>
      </c>
      <c r="G221" s="24"/>
      <c r="H221" s="24">
        <f t="shared" si="6"/>
        <v>33.599999999999994</v>
      </c>
    </row>
    <row r="222" spans="1:8">
      <c r="A222" s="17"/>
      <c r="B222" s="2" t="s">
        <v>344</v>
      </c>
      <c r="C222" s="2"/>
      <c r="D222" s="17">
        <v>2</v>
      </c>
      <c r="E222" s="24">
        <v>7.4</v>
      </c>
      <c r="F222" s="24">
        <v>3.4</v>
      </c>
      <c r="G222" s="24"/>
      <c r="H222" s="24">
        <f t="shared" si="6"/>
        <v>50.32</v>
      </c>
    </row>
    <row r="223" spans="1:8">
      <c r="A223" s="17"/>
      <c r="B223" s="2"/>
      <c r="C223" s="2"/>
      <c r="D223" s="17">
        <v>2</v>
      </c>
      <c r="E223" s="24">
        <v>3.5</v>
      </c>
      <c r="F223" s="24">
        <v>3.4</v>
      </c>
      <c r="G223" s="24"/>
      <c r="H223" s="24">
        <f t="shared" si="6"/>
        <v>23.8</v>
      </c>
    </row>
    <row r="224" spans="1:8">
      <c r="A224" s="17"/>
      <c r="B224" s="2" t="s">
        <v>79</v>
      </c>
      <c r="C224" s="2"/>
      <c r="D224" s="17"/>
      <c r="E224" s="24"/>
      <c r="F224" s="24"/>
      <c r="G224" s="24"/>
      <c r="H224" s="24">
        <f>SUM(H215:H223)</f>
        <v>407.67000000000007</v>
      </c>
    </row>
    <row r="225" spans="1:8">
      <c r="A225" s="17"/>
      <c r="B225" s="3" t="s">
        <v>373</v>
      </c>
      <c r="C225" s="3"/>
      <c r="D225" s="17"/>
      <c r="E225" s="17"/>
      <c r="F225" s="17"/>
      <c r="G225" s="24"/>
      <c r="H225" s="24"/>
    </row>
    <row r="226" spans="1:8">
      <c r="A226" s="17"/>
      <c r="B226" s="3" t="s">
        <v>374</v>
      </c>
      <c r="C226" s="3"/>
      <c r="D226" s="17">
        <v>1</v>
      </c>
      <c r="E226" s="24">
        <v>3</v>
      </c>
      <c r="F226" s="24"/>
      <c r="G226" s="24">
        <v>2.4</v>
      </c>
      <c r="H226" s="24">
        <f>G226*E226*D226</f>
        <v>7.1999999999999993</v>
      </c>
    </row>
    <row r="227" spans="1:8">
      <c r="A227" s="17"/>
      <c r="B227" s="3" t="s">
        <v>375</v>
      </c>
      <c r="C227" s="3"/>
      <c r="D227" s="17">
        <v>2</v>
      </c>
      <c r="E227" s="24">
        <v>1.5</v>
      </c>
      <c r="F227" s="24"/>
      <c r="G227" s="24">
        <v>1.5</v>
      </c>
      <c r="H227" s="24">
        <f>G227*E227*D227</f>
        <v>4.5</v>
      </c>
    </row>
    <row r="228" spans="1:8">
      <c r="A228" s="17"/>
      <c r="B228" s="3" t="s">
        <v>376</v>
      </c>
      <c r="C228" s="3"/>
      <c r="D228" s="17">
        <v>4</v>
      </c>
      <c r="E228" s="24">
        <v>0.8</v>
      </c>
      <c r="F228" s="24"/>
      <c r="G228" s="24">
        <v>2.1</v>
      </c>
      <c r="H228" s="24">
        <f>G228*E228*D228</f>
        <v>6.7200000000000006</v>
      </c>
    </row>
    <row r="229" spans="1:8">
      <c r="A229" s="17"/>
      <c r="B229" s="3" t="s">
        <v>377</v>
      </c>
      <c r="C229" s="3"/>
      <c r="D229" s="17"/>
      <c r="E229" s="17"/>
      <c r="F229" s="17"/>
      <c r="G229" s="17"/>
      <c r="H229" s="24">
        <f>SUM(H226:H228)</f>
        <v>18.420000000000002</v>
      </c>
    </row>
    <row r="230" spans="1:8">
      <c r="A230" s="17"/>
      <c r="B230" s="3" t="s">
        <v>384</v>
      </c>
      <c r="C230" s="3"/>
      <c r="D230" s="17"/>
      <c r="E230" s="17"/>
      <c r="F230" s="17"/>
      <c r="G230" s="17"/>
      <c r="H230" s="24">
        <f>H224-H229</f>
        <v>389.25000000000006</v>
      </c>
    </row>
    <row r="231" spans="1:8">
      <c r="A231" s="17"/>
      <c r="B231" s="3" t="s">
        <v>98</v>
      </c>
      <c r="C231" s="3"/>
      <c r="D231" s="17"/>
      <c r="E231" s="17"/>
      <c r="F231" s="17"/>
      <c r="G231" s="17"/>
      <c r="H231" s="24">
        <v>390</v>
      </c>
    </row>
    <row r="232" spans="1:8">
      <c r="A232" s="17"/>
      <c r="B232" s="17"/>
      <c r="C232" s="17"/>
      <c r="D232" s="17"/>
      <c r="E232" s="17"/>
      <c r="F232" s="17"/>
      <c r="G232" s="17"/>
      <c r="H232" s="17"/>
    </row>
    <row r="233" spans="1:8" ht="60">
      <c r="A233" s="17"/>
      <c r="B233" s="2" t="s">
        <v>12</v>
      </c>
      <c r="C233" s="2"/>
      <c r="D233" s="17"/>
      <c r="E233" s="17"/>
      <c r="F233" s="17"/>
      <c r="G233" s="17"/>
      <c r="H233" s="17"/>
    </row>
    <row r="234" spans="1:8">
      <c r="A234" s="17"/>
      <c r="B234" s="3" t="s">
        <v>344</v>
      </c>
      <c r="C234" s="3"/>
      <c r="D234" s="17">
        <v>2</v>
      </c>
      <c r="E234" s="24">
        <v>7.5</v>
      </c>
      <c r="F234" s="24">
        <v>3.5</v>
      </c>
      <c r="G234" s="24"/>
      <c r="H234" s="24">
        <f>F234*E234*D234</f>
        <v>52.5</v>
      </c>
    </row>
    <row r="235" spans="1:8">
      <c r="A235" s="17"/>
      <c r="B235" s="17"/>
      <c r="C235" s="17"/>
      <c r="D235" s="17">
        <v>2</v>
      </c>
      <c r="E235" s="24">
        <v>3.5</v>
      </c>
      <c r="F235" s="24">
        <v>3.5</v>
      </c>
      <c r="G235" s="24"/>
      <c r="H235" s="24">
        <f t="shared" ref="H235:H246" si="7">F235*E235*D235</f>
        <v>24.5</v>
      </c>
    </row>
    <row r="236" spans="1:8">
      <c r="A236" s="17"/>
      <c r="B236" s="17" t="s">
        <v>343</v>
      </c>
      <c r="C236" s="17"/>
      <c r="D236" s="17">
        <v>2</v>
      </c>
      <c r="E236" s="24">
        <v>5.2</v>
      </c>
      <c r="F236" s="24">
        <v>3</v>
      </c>
      <c r="G236" s="24"/>
      <c r="H236" s="24">
        <f t="shared" si="7"/>
        <v>31.200000000000003</v>
      </c>
    </row>
    <row r="237" spans="1:8">
      <c r="A237" s="17"/>
      <c r="B237" s="17"/>
      <c r="C237" s="17"/>
      <c r="D237" s="17">
        <v>2</v>
      </c>
      <c r="E237" s="24">
        <v>3</v>
      </c>
      <c r="F237" s="24">
        <v>3</v>
      </c>
      <c r="G237" s="24"/>
      <c r="H237" s="24">
        <f t="shared" si="7"/>
        <v>18</v>
      </c>
    </row>
    <row r="238" spans="1:8">
      <c r="A238" s="17"/>
      <c r="B238" s="17" t="s">
        <v>441</v>
      </c>
      <c r="C238" s="17"/>
      <c r="D238" s="17">
        <v>4</v>
      </c>
      <c r="E238" s="24">
        <v>3.4</v>
      </c>
      <c r="F238" s="24">
        <v>3</v>
      </c>
      <c r="G238" s="24"/>
      <c r="H238" s="24">
        <f t="shared" si="7"/>
        <v>40.799999999999997</v>
      </c>
    </row>
    <row r="239" spans="1:8">
      <c r="A239" s="17"/>
      <c r="B239" s="17" t="s">
        <v>350</v>
      </c>
      <c r="C239" s="17"/>
      <c r="D239" s="17">
        <v>2</v>
      </c>
      <c r="E239" s="24">
        <v>10</v>
      </c>
      <c r="F239" s="24">
        <v>2.5</v>
      </c>
      <c r="G239" s="24"/>
      <c r="H239" s="24">
        <f t="shared" si="7"/>
        <v>50</v>
      </c>
    </row>
    <row r="240" spans="1:8">
      <c r="A240" s="17"/>
      <c r="B240" s="17" t="s">
        <v>386</v>
      </c>
      <c r="C240" s="17"/>
      <c r="D240" s="17">
        <v>2</v>
      </c>
      <c r="E240" s="24">
        <v>17</v>
      </c>
      <c r="F240" s="24">
        <v>1.1000000000000001</v>
      </c>
      <c r="G240" s="24"/>
      <c r="H240" s="24">
        <f t="shared" si="7"/>
        <v>37.400000000000006</v>
      </c>
    </row>
    <row r="241" spans="1:8">
      <c r="A241" s="17"/>
      <c r="B241" s="17" t="s">
        <v>387</v>
      </c>
      <c r="C241" s="17"/>
      <c r="D241" s="17">
        <v>2</v>
      </c>
      <c r="E241" s="24">
        <v>2.4</v>
      </c>
      <c r="F241" s="24">
        <v>5</v>
      </c>
      <c r="G241" s="24"/>
      <c r="H241" s="24">
        <f t="shared" si="7"/>
        <v>24</v>
      </c>
    </row>
    <row r="242" spans="1:8">
      <c r="A242" s="17"/>
      <c r="B242" s="17"/>
      <c r="C242" s="17"/>
      <c r="D242" s="17">
        <v>1</v>
      </c>
      <c r="E242" s="24">
        <v>5.5</v>
      </c>
      <c r="F242" s="24">
        <f>0.3+0.3+1</f>
        <v>1.6</v>
      </c>
      <c r="G242" s="24"/>
      <c r="H242" s="24">
        <f t="shared" si="7"/>
        <v>8.8000000000000007</v>
      </c>
    </row>
    <row r="243" spans="1:8">
      <c r="A243" s="17"/>
      <c r="B243" s="17"/>
      <c r="C243" s="17"/>
      <c r="D243" s="17">
        <v>2</v>
      </c>
      <c r="E243" s="24">
        <v>5.5</v>
      </c>
      <c r="F243" s="24">
        <v>1.5</v>
      </c>
      <c r="G243" s="24"/>
      <c r="H243" s="24">
        <f t="shared" si="7"/>
        <v>16.5</v>
      </c>
    </row>
    <row r="244" spans="1:8">
      <c r="A244" s="17"/>
      <c r="B244" s="17" t="s">
        <v>388</v>
      </c>
      <c r="C244" s="17"/>
      <c r="D244" s="17">
        <v>10</v>
      </c>
      <c r="E244" s="24">
        <f>0.45+0.45+0.6+0.6</f>
        <v>2.1</v>
      </c>
      <c r="F244" s="24">
        <v>1.1000000000000001</v>
      </c>
      <c r="G244" s="24"/>
      <c r="H244" s="24">
        <f t="shared" si="7"/>
        <v>23.100000000000005</v>
      </c>
    </row>
    <row r="245" spans="1:8">
      <c r="A245" s="17"/>
      <c r="B245" s="17" t="s">
        <v>389</v>
      </c>
      <c r="C245" s="17"/>
      <c r="D245" s="17">
        <v>4</v>
      </c>
      <c r="E245" s="24">
        <v>15</v>
      </c>
      <c r="F245" s="24">
        <v>0.5</v>
      </c>
      <c r="G245" s="24"/>
      <c r="H245" s="24">
        <f t="shared" si="7"/>
        <v>30</v>
      </c>
    </row>
    <row r="246" spans="1:8">
      <c r="A246" s="17"/>
      <c r="B246" s="17"/>
      <c r="C246" s="17"/>
      <c r="D246" s="17">
        <v>4</v>
      </c>
      <c r="E246" s="24">
        <v>10</v>
      </c>
      <c r="F246" s="24">
        <v>0.5</v>
      </c>
      <c r="G246" s="24"/>
      <c r="H246" s="24">
        <f t="shared" si="7"/>
        <v>20</v>
      </c>
    </row>
    <row r="247" spans="1:8">
      <c r="A247" s="17"/>
      <c r="B247" s="17" t="s">
        <v>60</v>
      </c>
      <c r="C247" s="17"/>
      <c r="D247" s="17"/>
      <c r="E247" s="17"/>
      <c r="F247" s="17"/>
      <c r="G247" s="17"/>
      <c r="H247" s="24">
        <f>SUM(H234:H246)</f>
        <v>376.8</v>
      </c>
    </row>
    <row r="248" spans="1:8">
      <c r="A248" s="17"/>
      <c r="B248" s="17" t="s">
        <v>98</v>
      </c>
      <c r="C248" s="17"/>
      <c r="D248" s="17"/>
      <c r="E248" s="17"/>
      <c r="F248" s="17"/>
      <c r="G248" s="17"/>
      <c r="H248" s="24">
        <v>380</v>
      </c>
    </row>
    <row r="249" spans="1:8" ht="180">
      <c r="A249" s="17"/>
      <c r="B249" s="2" t="s">
        <v>33</v>
      </c>
      <c r="C249" s="2"/>
      <c r="D249" s="17"/>
      <c r="E249" s="17"/>
      <c r="F249" s="17"/>
      <c r="G249" s="17"/>
      <c r="H249" s="17"/>
    </row>
    <row r="250" spans="1:8">
      <c r="A250" s="17"/>
      <c r="B250" s="2" t="s">
        <v>146</v>
      </c>
      <c r="C250" s="2"/>
      <c r="D250" s="17"/>
      <c r="E250" s="17"/>
      <c r="F250" s="17"/>
      <c r="G250" s="17"/>
      <c r="H250" s="24">
        <f>H231</f>
        <v>390</v>
      </c>
    </row>
    <row r="251" spans="1:8">
      <c r="A251" s="17"/>
      <c r="B251" s="2" t="s">
        <v>78</v>
      </c>
      <c r="C251" s="2"/>
      <c r="D251" s="17"/>
      <c r="E251" s="17"/>
      <c r="F251" s="17"/>
      <c r="G251" s="17"/>
      <c r="H251" s="17">
        <v>390</v>
      </c>
    </row>
    <row r="252" spans="1:8">
      <c r="A252" s="17"/>
      <c r="B252" s="17"/>
      <c r="C252" s="17"/>
      <c r="D252" s="17"/>
      <c r="E252" s="17"/>
      <c r="F252" s="17"/>
      <c r="G252" s="17"/>
      <c r="H252" s="17"/>
    </row>
    <row r="253" spans="1:8">
      <c r="A253" s="17"/>
      <c r="B253" s="17"/>
      <c r="C253" s="17"/>
      <c r="D253" s="17"/>
      <c r="E253" s="17"/>
      <c r="F253" s="17"/>
      <c r="G253" s="17"/>
      <c r="H253" s="17"/>
    </row>
    <row r="254" spans="1:8">
      <c r="A254" s="17"/>
      <c r="B254" s="17"/>
      <c r="C254" s="17"/>
      <c r="D254" s="17"/>
      <c r="E254" s="17"/>
      <c r="F254" s="17"/>
      <c r="G254" s="17"/>
      <c r="H254" s="17"/>
    </row>
    <row r="255" spans="1:8">
      <c r="A255" s="17"/>
      <c r="B255" s="17"/>
      <c r="C255" s="17"/>
      <c r="D255" s="17"/>
      <c r="E255" s="17"/>
      <c r="F255" s="17"/>
      <c r="G255" s="17"/>
      <c r="H255" s="17"/>
    </row>
    <row r="256" spans="1:8">
      <c r="A256" s="17"/>
      <c r="B256" s="17"/>
      <c r="C256" s="17"/>
      <c r="D256" s="17"/>
      <c r="E256" s="17"/>
      <c r="F256" s="17"/>
      <c r="G256" s="17"/>
      <c r="H256" s="17"/>
    </row>
    <row r="257" spans="1:8" ht="105">
      <c r="A257" s="17"/>
      <c r="B257" s="2" t="s">
        <v>13</v>
      </c>
      <c r="C257" s="2"/>
      <c r="D257" s="17"/>
      <c r="E257" s="17"/>
      <c r="F257" s="17"/>
      <c r="G257" s="17"/>
      <c r="H257" s="17"/>
    </row>
    <row r="258" spans="1:8">
      <c r="A258" s="17"/>
      <c r="B258" s="2" t="s">
        <v>146</v>
      </c>
      <c r="C258" s="2"/>
      <c r="D258" s="17"/>
      <c r="E258" s="17"/>
      <c r="F258" s="17"/>
      <c r="G258" s="24"/>
      <c r="H258" s="24">
        <f>H248</f>
        <v>380</v>
      </c>
    </row>
    <row r="259" spans="1:8">
      <c r="A259" s="17"/>
      <c r="B259" s="2" t="s">
        <v>78</v>
      </c>
      <c r="C259" s="2"/>
      <c r="D259" s="17"/>
      <c r="E259" s="17"/>
      <c r="F259" s="17"/>
      <c r="G259" s="17"/>
      <c r="H259" s="17">
        <v>380</v>
      </c>
    </row>
    <row r="260" spans="1:8">
      <c r="A260" s="17"/>
      <c r="B260" s="2"/>
      <c r="C260" s="2"/>
      <c r="D260" s="17"/>
      <c r="E260" s="17"/>
      <c r="F260" s="17"/>
      <c r="G260" s="17"/>
      <c r="H260" s="17"/>
    </row>
    <row r="261" spans="1:8">
      <c r="A261" s="17"/>
      <c r="B261" s="2"/>
      <c r="C261" s="2"/>
      <c r="D261" s="17"/>
      <c r="E261" s="17"/>
      <c r="F261" s="17"/>
      <c r="G261" s="17"/>
      <c r="H261" s="17"/>
    </row>
    <row r="262" spans="1:8">
      <c r="A262" s="17"/>
      <c r="B262" s="2"/>
      <c r="C262" s="2"/>
      <c r="D262" s="17"/>
      <c r="E262" s="17"/>
      <c r="F262" s="17"/>
      <c r="G262" s="17"/>
      <c r="H262" s="17"/>
    </row>
    <row r="263" spans="1:8" ht="75">
      <c r="A263" s="17"/>
      <c r="B263" s="2" t="s">
        <v>14</v>
      </c>
      <c r="C263" s="2"/>
      <c r="D263" s="17"/>
      <c r="E263" s="17"/>
      <c r="F263" s="17"/>
      <c r="G263" s="17"/>
      <c r="H263" s="17"/>
    </row>
    <row r="264" spans="1:8">
      <c r="A264" s="17"/>
      <c r="B264" s="2" t="s">
        <v>390</v>
      </c>
      <c r="C264" s="2"/>
      <c r="D264" s="17"/>
      <c r="E264" s="17"/>
      <c r="F264" s="17"/>
      <c r="G264" s="17"/>
      <c r="H264" s="24">
        <f>H212+H192+H180</f>
        <v>5090</v>
      </c>
    </row>
    <row r="265" spans="1:8">
      <c r="A265" s="17"/>
      <c r="B265" s="2" t="s">
        <v>78</v>
      </c>
      <c r="C265" s="2"/>
      <c r="D265" s="17"/>
      <c r="E265" s="17"/>
      <c r="F265" s="17"/>
      <c r="G265" s="17"/>
      <c r="H265" s="17">
        <v>5100</v>
      </c>
    </row>
    <row r="266" spans="1:8">
      <c r="A266" s="17"/>
      <c r="B266" s="17"/>
      <c r="C266" s="17"/>
      <c r="D266" s="17"/>
      <c r="E266" s="17"/>
      <c r="F266" s="17"/>
      <c r="G266" s="17"/>
      <c r="H266" s="17"/>
    </row>
    <row r="267" spans="1:8" ht="210">
      <c r="A267" s="17"/>
      <c r="B267" s="6" t="s">
        <v>62</v>
      </c>
      <c r="C267" s="6"/>
      <c r="D267" s="17"/>
      <c r="E267" s="17"/>
      <c r="F267" s="17"/>
      <c r="G267" s="17"/>
      <c r="H267" s="17"/>
    </row>
    <row r="268" spans="1:8">
      <c r="A268" s="17"/>
      <c r="B268" s="17" t="s">
        <v>391</v>
      </c>
      <c r="C268" s="17"/>
      <c r="D268" s="17"/>
      <c r="E268" s="17"/>
      <c r="F268" s="17"/>
      <c r="G268" s="17"/>
      <c r="H268" s="17"/>
    </row>
    <row r="269" spans="1:8">
      <c r="A269" s="17"/>
      <c r="B269" s="17"/>
      <c r="C269" s="17"/>
      <c r="D269" s="17">
        <v>4</v>
      </c>
      <c r="E269" s="17">
        <v>1.2</v>
      </c>
      <c r="F269" s="17">
        <v>1.5</v>
      </c>
      <c r="G269" s="17"/>
      <c r="H269" s="17">
        <f>F269*E269*D269</f>
        <v>7.1999999999999993</v>
      </c>
    </row>
    <row r="270" spans="1:8">
      <c r="A270" s="17"/>
      <c r="B270" s="17"/>
      <c r="C270" s="17"/>
      <c r="D270" s="17">
        <v>2</v>
      </c>
      <c r="E270" s="17">
        <v>1.2</v>
      </c>
      <c r="F270" s="17">
        <v>2.7</v>
      </c>
      <c r="G270" s="17"/>
      <c r="H270" s="17">
        <f>F270*E270*D270</f>
        <v>6.48</v>
      </c>
    </row>
    <row r="271" spans="1:8">
      <c r="A271" s="17"/>
      <c r="B271" s="17" t="s">
        <v>391</v>
      </c>
      <c r="C271" s="17"/>
      <c r="D271" s="17"/>
      <c r="E271" s="17"/>
      <c r="F271" s="17"/>
      <c r="G271" s="17"/>
      <c r="H271" s="17">
        <f>SUM(H269:H270)</f>
        <v>13.68</v>
      </c>
    </row>
    <row r="272" spans="1:8">
      <c r="A272" s="17"/>
      <c r="B272" s="17" t="s">
        <v>98</v>
      </c>
      <c r="C272" s="17"/>
      <c r="D272" s="17"/>
      <c r="E272" s="17"/>
      <c r="F272" s="17"/>
      <c r="G272" s="17"/>
      <c r="H272" s="17">
        <v>15</v>
      </c>
    </row>
    <row r="273" spans="1:8">
      <c r="A273" s="17"/>
      <c r="B273" s="17"/>
      <c r="C273" s="17"/>
      <c r="D273" s="17"/>
      <c r="E273" s="17"/>
      <c r="F273" s="17"/>
      <c r="G273" s="17"/>
      <c r="H273" s="17"/>
    </row>
    <row r="274" spans="1:8" ht="255">
      <c r="A274" s="17"/>
      <c r="B274" s="10" t="s">
        <v>61</v>
      </c>
      <c r="C274" s="10"/>
      <c r="D274" s="17"/>
      <c r="E274" s="17"/>
      <c r="F274" s="17"/>
      <c r="G274" s="17"/>
      <c r="H274" s="17"/>
    </row>
    <row r="275" spans="1:8">
      <c r="A275" s="17"/>
      <c r="B275" s="17" t="s">
        <v>343</v>
      </c>
      <c r="C275" s="17"/>
      <c r="D275" s="17" t="s">
        <v>203</v>
      </c>
      <c r="E275" s="24">
        <v>1.2</v>
      </c>
      <c r="F275" s="24">
        <v>2.1</v>
      </c>
      <c r="G275" s="24"/>
      <c r="H275" s="24">
        <f>F275*E275*4*2</f>
        <v>20.16</v>
      </c>
    </row>
    <row r="276" spans="1:8">
      <c r="A276" s="17"/>
      <c r="B276" s="17"/>
      <c r="C276" s="17"/>
      <c r="D276" s="17" t="s">
        <v>203</v>
      </c>
      <c r="E276" s="24">
        <v>1.5</v>
      </c>
      <c r="F276" s="24">
        <v>2.1</v>
      </c>
      <c r="G276" s="24"/>
      <c r="H276" s="24">
        <f>F276*E276*4*2</f>
        <v>25.200000000000003</v>
      </c>
    </row>
    <row r="277" spans="1:8">
      <c r="A277" s="17"/>
      <c r="B277" s="17"/>
      <c r="C277" s="17"/>
      <c r="D277" s="17">
        <v>2</v>
      </c>
      <c r="E277" s="24">
        <v>2.5</v>
      </c>
      <c r="F277" s="24">
        <v>1.5</v>
      </c>
      <c r="G277" s="24"/>
      <c r="H277" s="24">
        <f>F277*E277*D277</f>
        <v>7.5</v>
      </c>
    </row>
    <row r="278" spans="1:8">
      <c r="A278" s="17"/>
      <c r="B278" s="17"/>
      <c r="C278" s="17"/>
      <c r="D278" s="17">
        <v>1</v>
      </c>
      <c r="E278" s="24">
        <v>1.2</v>
      </c>
      <c r="F278" s="24">
        <v>1.5</v>
      </c>
      <c r="G278" s="24"/>
      <c r="H278" s="24">
        <f>F278*E278*D278</f>
        <v>1.7999999999999998</v>
      </c>
    </row>
    <row r="279" spans="1:8">
      <c r="A279" s="17"/>
      <c r="B279" s="30" t="s">
        <v>139</v>
      </c>
      <c r="C279" s="30"/>
      <c r="D279" s="17"/>
      <c r="E279" s="24"/>
      <c r="F279" s="24"/>
      <c r="G279" s="24"/>
      <c r="H279" s="22">
        <f>SUM(H275:H278)</f>
        <v>54.66</v>
      </c>
    </row>
    <row r="280" spans="1:8">
      <c r="A280" s="17"/>
      <c r="B280" s="30" t="s">
        <v>78</v>
      </c>
      <c r="C280" s="30"/>
      <c r="D280" s="17"/>
      <c r="E280" s="24"/>
      <c r="F280" s="24"/>
      <c r="G280" s="24"/>
      <c r="H280" s="22">
        <v>55</v>
      </c>
    </row>
    <row r="281" spans="1:8">
      <c r="A281" s="17"/>
      <c r="B281" s="17"/>
      <c r="C281" s="17"/>
      <c r="D281" s="17"/>
      <c r="E281" s="17"/>
      <c r="F281" s="17"/>
      <c r="G281" s="17"/>
      <c r="H281" s="17"/>
    </row>
    <row r="282" spans="1:8" ht="195">
      <c r="A282" s="17"/>
      <c r="B282" s="3" t="s">
        <v>18</v>
      </c>
      <c r="C282" s="3"/>
      <c r="D282" s="17"/>
      <c r="E282" s="17"/>
      <c r="F282" s="17"/>
      <c r="G282" s="17"/>
      <c r="H282" s="17"/>
    </row>
    <row r="283" spans="1:8">
      <c r="A283" s="17"/>
      <c r="B283" s="3" t="s">
        <v>339</v>
      </c>
      <c r="C283" s="3"/>
      <c r="D283" s="17">
        <v>1</v>
      </c>
      <c r="E283" s="24">
        <v>4.8</v>
      </c>
      <c r="F283" s="24">
        <v>5.5</v>
      </c>
      <c r="G283" s="24"/>
      <c r="H283" s="24">
        <f>D283*E283*F283</f>
        <v>26.4</v>
      </c>
    </row>
    <row r="284" spans="1:8">
      <c r="A284" s="17"/>
      <c r="B284" s="3"/>
      <c r="C284" s="3"/>
      <c r="D284" s="17">
        <v>1</v>
      </c>
      <c r="E284" s="24">
        <v>6.7</v>
      </c>
      <c r="F284" s="24">
        <v>4.8</v>
      </c>
      <c r="G284" s="24"/>
      <c r="H284" s="24">
        <f t="shared" ref="H284:H295" si="8">D284*E284*F284</f>
        <v>32.159999999999997</v>
      </c>
    </row>
    <row r="285" spans="1:8">
      <c r="A285" s="17"/>
      <c r="B285" s="3"/>
      <c r="C285" s="3"/>
      <c r="D285" s="17">
        <v>1</v>
      </c>
      <c r="E285" s="24">
        <v>3.15</v>
      </c>
      <c r="F285" s="24">
        <v>5.5</v>
      </c>
      <c r="G285" s="24"/>
      <c r="H285" s="24">
        <f t="shared" si="8"/>
        <v>17.324999999999999</v>
      </c>
    </row>
    <row r="286" spans="1:8">
      <c r="A286" s="17"/>
      <c r="B286" s="3"/>
      <c r="C286" s="3"/>
      <c r="D286" s="17">
        <v>1</v>
      </c>
      <c r="E286" s="24">
        <v>22</v>
      </c>
      <c r="F286" s="24">
        <f>(5.3+9.9)/2</f>
        <v>7.6</v>
      </c>
      <c r="G286" s="24"/>
      <c r="H286" s="24">
        <f t="shared" si="8"/>
        <v>167.2</v>
      </c>
    </row>
    <row r="287" spans="1:8">
      <c r="A287" s="17"/>
      <c r="B287" s="3"/>
      <c r="C287" s="3"/>
      <c r="D287" s="17">
        <v>1</v>
      </c>
      <c r="E287" s="24">
        <v>11.5</v>
      </c>
      <c r="F287" s="24">
        <v>4.3499999999999996</v>
      </c>
      <c r="G287" s="24"/>
      <c r="H287" s="24">
        <f t="shared" si="8"/>
        <v>50.024999999999999</v>
      </c>
    </row>
    <row r="288" spans="1:8">
      <c r="A288" s="17"/>
      <c r="B288" s="3"/>
      <c r="C288" s="3"/>
      <c r="D288" s="17">
        <v>0.5</v>
      </c>
      <c r="E288" s="24">
        <v>3.6</v>
      </c>
      <c r="F288" s="24">
        <v>4.4000000000000004</v>
      </c>
      <c r="G288" s="24"/>
      <c r="H288" s="24">
        <f t="shared" si="8"/>
        <v>7.9200000000000008</v>
      </c>
    </row>
    <row r="289" spans="1:8">
      <c r="A289" s="17"/>
      <c r="B289" s="3"/>
      <c r="C289" s="3"/>
      <c r="D289" s="17">
        <v>1</v>
      </c>
      <c r="E289" s="24">
        <v>9</v>
      </c>
      <c r="F289" s="24">
        <v>5.0999999999999996</v>
      </c>
      <c r="G289" s="24"/>
      <c r="H289" s="24">
        <f t="shared" si="8"/>
        <v>45.9</v>
      </c>
    </row>
    <row r="290" spans="1:8">
      <c r="A290" s="17"/>
      <c r="B290" s="3"/>
      <c r="C290" s="3"/>
      <c r="D290" s="17">
        <v>1</v>
      </c>
      <c r="E290" s="24">
        <v>36.299999999999997</v>
      </c>
      <c r="F290" s="24">
        <v>5</v>
      </c>
      <c r="G290" s="24"/>
      <c r="H290" s="24">
        <f t="shared" si="8"/>
        <v>181.5</v>
      </c>
    </row>
    <row r="291" spans="1:8">
      <c r="A291" s="17"/>
      <c r="B291" s="3"/>
      <c r="C291" s="3"/>
      <c r="D291" s="17">
        <v>1</v>
      </c>
      <c r="E291" s="24">
        <v>2.2999999999999998</v>
      </c>
      <c r="F291" s="24">
        <v>1.7</v>
      </c>
      <c r="G291" s="24"/>
      <c r="H291" s="24">
        <f t="shared" si="8"/>
        <v>3.9099999999999997</v>
      </c>
    </row>
    <row r="292" spans="1:8">
      <c r="A292" s="17"/>
      <c r="B292" s="3"/>
      <c r="C292" s="3"/>
      <c r="D292" s="17">
        <v>1</v>
      </c>
      <c r="E292" s="24">
        <v>10.5</v>
      </c>
      <c r="F292" s="24">
        <v>4.5</v>
      </c>
      <c r="G292" s="24"/>
      <c r="H292" s="24">
        <f t="shared" si="8"/>
        <v>47.25</v>
      </c>
    </row>
    <row r="293" spans="1:8">
      <c r="A293" s="17"/>
      <c r="B293" s="3"/>
      <c r="C293" s="3"/>
      <c r="D293" s="17">
        <v>1</v>
      </c>
      <c r="E293" s="24">
        <v>4.8</v>
      </c>
      <c r="F293" s="24">
        <v>9.5</v>
      </c>
      <c r="G293" s="24"/>
      <c r="H293" s="24">
        <f t="shared" si="8"/>
        <v>45.6</v>
      </c>
    </row>
    <row r="294" spans="1:8">
      <c r="A294" s="17"/>
      <c r="B294" s="3"/>
      <c r="C294" s="3"/>
      <c r="D294" s="17">
        <v>1</v>
      </c>
      <c r="E294" s="24">
        <v>3.8</v>
      </c>
      <c r="F294" s="24">
        <v>11.32</v>
      </c>
      <c r="G294" s="24"/>
      <c r="H294" s="24">
        <f t="shared" si="8"/>
        <v>43.015999999999998</v>
      </c>
    </row>
    <row r="295" spans="1:8">
      <c r="A295" s="17"/>
      <c r="B295" s="3" t="s">
        <v>340</v>
      </c>
      <c r="C295" s="3"/>
      <c r="D295" s="17">
        <v>1</v>
      </c>
      <c r="E295" s="24">
        <v>6.8</v>
      </c>
      <c r="F295" s="24">
        <f>(12+4)/2</f>
        <v>8</v>
      </c>
      <c r="G295" s="24"/>
      <c r="H295" s="24">
        <f t="shared" si="8"/>
        <v>54.4</v>
      </c>
    </row>
    <row r="296" spans="1:8">
      <c r="A296" s="17"/>
      <c r="B296" s="77" t="s">
        <v>139</v>
      </c>
      <c r="C296" s="77"/>
      <c r="D296" s="30"/>
      <c r="E296" s="30"/>
      <c r="F296" s="30"/>
      <c r="G296" s="30"/>
      <c r="H296" s="22">
        <f>SUM(H283:H295)</f>
        <v>722.60599999999988</v>
      </c>
    </row>
    <row r="297" spans="1:8" ht="15.75">
      <c r="A297" s="17"/>
      <c r="B297" s="77" t="s">
        <v>78</v>
      </c>
      <c r="C297" s="77"/>
      <c r="D297" s="30"/>
      <c r="E297" s="30"/>
      <c r="F297" s="30"/>
      <c r="G297" s="30"/>
      <c r="H297" s="78">
        <v>725</v>
      </c>
    </row>
    <row r="298" spans="1:8" ht="255">
      <c r="A298" s="17"/>
      <c r="B298" s="3" t="s">
        <v>19</v>
      </c>
      <c r="C298" s="3"/>
      <c r="D298" s="17"/>
      <c r="E298" s="17"/>
      <c r="F298" s="17"/>
      <c r="G298" s="17"/>
      <c r="H298" s="17"/>
    </row>
    <row r="299" spans="1:8">
      <c r="A299" s="17"/>
      <c r="B299" s="17" t="s">
        <v>394</v>
      </c>
      <c r="C299" s="17"/>
      <c r="D299" s="17">
        <v>2</v>
      </c>
      <c r="E299" s="24">
        <v>45</v>
      </c>
      <c r="F299">
        <v>0.3</v>
      </c>
      <c r="G299" s="17">
        <v>0.5</v>
      </c>
      <c r="H299" s="17">
        <f>G299*F299*E299*D299</f>
        <v>13.5</v>
      </c>
    </row>
    <row r="300" spans="1:8">
      <c r="A300" s="17"/>
      <c r="B300" s="17"/>
      <c r="C300" s="17"/>
      <c r="D300" s="17">
        <v>2</v>
      </c>
      <c r="E300" s="24">
        <v>55</v>
      </c>
      <c r="F300">
        <v>0.3</v>
      </c>
      <c r="G300" s="17">
        <v>0.5</v>
      </c>
      <c r="H300" s="17">
        <f>G300*F300*E300*D300</f>
        <v>16.5</v>
      </c>
    </row>
    <row r="301" spans="1:8">
      <c r="A301" s="17"/>
      <c r="B301" s="17"/>
      <c r="C301" s="17"/>
      <c r="D301" s="17">
        <v>2</v>
      </c>
      <c r="E301" s="24">
        <v>68</v>
      </c>
      <c r="F301">
        <v>0.3</v>
      </c>
      <c r="G301" s="17">
        <v>0.5</v>
      </c>
      <c r="H301" s="17">
        <f>G301*F301*E301*D301</f>
        <v>20.399999999999999</v>
      </c>
    </row>
    <row r="302" spans="1:8">
      <c r="A302" s="17"/>
      <c r="B302" s="17"/>
      <c r="C302" s="17"/>
      <c r="D302" s="17">
        <v>2</v>
      </c>
      <c r="E302" s="24">
        <v>28</v>
      </c>
      <c r="F302">
        <v>0.3</v>
      </c>
      <c r="G302" s="17">
        <v>0.5</v>
      </c>
      <c r="H302" s="17">
        <f>G302*F302*E302*D302</f>
        <v>8.4</v>
      </c>
    </row>
    <row r="303" spans="1:8">
      <c r="A303" s="17"/>
      <c r="B303" s="17" t="s">
        <v>79</v>
      </c>
      <c r="C303" s="17"/>
      <c r="D303" s="17"/>
      <c r="E303" s="17"/>
      <c r="F303" s="17"/>
      <c r="G303" s="17"/>
      <c r="H303" s="17">
        <f>SUM(H299:H302)</f>
        <v>58.8</v>
      </c>
    </row>
    <row r="304" spans="1:8">
      <c r="A304" s="17"/>
      <c r="B304" s="17" t="s">
        <v>98</v>
      </c>
      <c r="C304" s="17"/>
      <c r="D304" s="17" t="s">
        <v>395</v>
      </c>
      <c r="E304" s="17"/>
      <c r="F304" s="17"/>
      <c r="G304" s="17"/>
      <c r="H304" s="17">
        <v>60</v>
      </c>
    </row>
    <row r="305" spans="1:8" ht="300">
      <c r="A305" s="17"/>
      <c r="B305" s="2" t="s">
        <v>29</v>
      </c>
      <c r="C305" s="2"/>
      <c r="D305" s="17"/>
      <c r="E305" s="17"/>
      <c r="F305" s="17"/>
      <c r="G305" s="17"/>
      <c r="H305" s="17"/>
    </row>
    <row r="306" spans="1:8">
      <c r="A306" s="17"/>
      <c r="B306" s="2" t="s">
        <v>392</v>
      </c>
      <c r="C306" s="2"/>
      <c r="D306" s="17"/>
      <c r="E306" s="17"/>
      <c r="F306" s="17"/>
      <c r="G306" s="17"/>
      <c r="H306" s="17"/>
    </row>
    <row r="307" spans="1:8">
      <c r="A307" s="17"/>
      <c r="B307" s="2"/>
      <c r="C307" s="2"/>
      <c r="D307" s="17">
        <v>4</v>
      </c>
      <c r="E307" s="24">
        <f>0.9+2.1+2.1</f>
        <v>5.0999999999999996</v>
      </c>
      <c r="F307" s="17"/>
      <c r="G307" s="17"/>
      <c r="H307" s="24">
        <f>E307*D307</f>
        <v>20.399999999999999</v>
      </c>
    </row>
    <row r="308" spans="1:8">
      <c r="A308" s="17"/>
      <c r="B308" s="2" t="s">
        <v>59</v>
      </c>
      <c r="C308" s="2"/>
      <c r="D308" s="17"/>
      <c r="E308" s="17"/>
      <c r="F308" s="17"/>
      <c r="G308" s="17"/>
      <c r="H308" s="24">
        <f>SUM(H306:H307)</f>
        <v>20.399999999999999</v>
      </c>
    </row>
    <row r="309" spans="1:8">
      <c r="A309" s="17"/>
      <c r="B309" s="2" t="s">
        <v>188</v>
      </c>
      <c r="C309" s="2"/>
      <c r="D309" s="17"/>
      <c r="E309" s="17"/>
      <c r="F309" s="17"/>
      <c r="G309" s="17"/>
      <c r="H309" s="22">
        <v>21</v>
      </c>
    </row>
    <row r="310" spans="1:8" ht="306">
      <c r="A310" s="17"/>
      <c r="B310" s="5" t="s">
        <v>30</v>
      </c>
      <c r="C310" s="5"/>
      <c r="D310" s="17"/>
      <c r="E310" s="17"/>
      <c r="F310" s="17"/>
      <c r="G310" s="17"/>
      <c r="H310" s="17"/>
    </row>
    <row r="311" spans="1:8">
      <c r="A311" s="17"/>
      <c r="B311" s="2" t="s">
        <v>201</v>
      </c>
      <c r="C311" s="2"/>
      <c r="D311" s="17">
        <v>4</v>
      </c>
      <c r="E311" s="17">
        <v>0.9</v>
      </c>
      <c r="F311" s="17">
        <v>2.1</v>
      </c>
      <c r="G311" s="17"/>
      <c r="H311" s="17">
        <f>F311*E311*D311</f>
        <v>7.5600000000000005</v>
      </c>
    </row>
    <row r="312" spans="1:8">
      <c r="A312" s="17"/>
      <c r="B312" s="17" t="s">
        <v>60</v>
      </c>
      <c r="C312" s="17"/>
      <c r="D312" s="17"/>
      <c r="E312" s="17"/>
      <c r="F312" s="17"/>
      <c r="G312" s="17"/>
      <c r="H312" s="17">
        <f>SUM(H311:H311)</f>
        <v>7.5600000000000005</v>
      </c>
    </row>
    <row r="313" spans="1:8">
      <c r="A313" s="17"/>
      <c r="B313" s="2" t="s">
        <v>188</v>
      </c>
      <c r="C313" s="2"/>
      <c r="D313" s="17"/>
      <c r="E313" s="17"/>
      <c r="F313" s="17"/>
      <c r="G313" s="17"/>
      <c r="H313" s="22">
        <v>8</v>
      </c>
    </row>
    <row r="317" spans="1:8" ht="210">
      <c r="B317" s="2" t="s">
        <v>255</v>
      </c>
      <c r="C317" s="106"/>
      <c r="D317">
        <v>4</v>
      </c>
    </row>
    <row r="319" spans="1:8" ht="178.5">
      <c r="B319" s="7" t="s">
        <v>406</v>
      </c>
      <c r="C319" s="83"/>
    </row>
    <row r="320" spans="1:8">
      <c r="B320" t="s">
        <v>346</v>
      </c>
      <c r="D320">
        <v>2</v>
      </c>
    </row>
    <row r="323" spans="2:8" ht="180">
      <c r="B323" s="2" t="s">
        <v>110</v>
      </c>
      <c r="C323" s="2"/>
      <c r="D323" s="17"/>
      <c r="E323" s="17"/>
      <c r="F323" s="17"/>
      <c r="G323" s="17"/>
      <c r="H323" s="17"/>
    </row>
    <row r="324" spans="2:8">
      <c r="B324" s="9" t="s">
        <v>407</v>
      </c>
      <c r="C324" s="9"/>
      <c r="D324" s="17">
        <v>4</v>
      </c>
      <c r="E324" s="17"/>
      <c r="F324" s="17"/>
      <c r="G324" s="17"/>
      <c r="H324" s="17"/>
    </row>
    <row r="325" spans="2:8" ht="75">
      <c r="B325" s="2" t="s">
        <v>116</v>
      </c>
      <c r="C325" s="2"/>
      <c r="D325" s="17">
        <v>10</v>
      </c>
      <c r="E325" s="17"/>
      <c r="F325" s="17"/>
      <c r="G325" s="17"/>
      <c r="H325" s="17"/>
    </row>
    <row r="326" spans="2:8" ht="60">
      <c r="B326" s="2" t="s">
        <v>117</v>
      </c>
      <c r="C326" s="2"/>
      <c r="D326" s="17">
        <v>6</v>
      </c>
      <c r="E326" s="17"/>
      <c r="F326" s="17"/>
      <c r="G326" s="17"/>
      <c r="H326" s="17"/>
    </row>
    <row r="327" spans="2:8" ht="89.25">
      <c r="B327" s="20" t="s">
        <v>112</v>
      </c>
      <c r="C327" s="20"/>
      <c r="D327" s="17">
        <v>4</v>
      </c>
      <c r="E327" s="17"/>
      <c r="F327" s="17"/>
      <c r="G327" s="17"/>
      <c r="H327" s="17"/>
    </row>
    <row r="328" spans="2:8" ht="63.75">
      <c r="B328" s="7" t="s">
        <v>113</v>
      </c>
      <c r="C328" s="7"/>
      <c r="D328" s="17">
        <v>4</v>
      </c>
      <c r="E328" s="17"/>
      <c r="F328" s="17"/>
      <c r="G328" s="17"/>
      <c r="H328" s="17"/>
    </row>
    <row r="329" spans="2:8" ht="90">
      <c r="B329" s="1" t="s">
        <v>118</v>
      </c>
      <c r="C329" s="1"/>
      <c r="D329" s="17"/>
      <c r="E329" s="17"/>
      <c r="F329" s="17"/>
      <c r="G329" s="17"/>
      <c r="H329" s="17"/>
    </row>
    <row r="330" spans="2:8">
      <c r="B330" s="1" t="s">
        <v>408</v>
      </c>
      <c r="C330" s="1"/>
      <c r="D330" s="17"/>
      <c r="E330" s="17">
        <v>70</v>
      </c>
      <c r="F330" s="17"/>
      <c r="G330" s="17"/>
      <c r="H330" s="17">
        <v>70</v>
      </c>
    </row>
    <row r="331" spans="2:8">
      <c r="D331" s="17"/>
      <c r="E331" s="17"/>
      <c r="F331" s="17"/>
      <c r="G331" s="17"/>
      <c r="H331" s="17"/>
    </row>
    <row r="332" spans="2:8">
      <c r="B332" s="1"/>
      <c r="C332" s="1"/>
      <c r="D332" s="17"/>
      <c r="E332" s="17"/>
      <c r="F332" s="17"/>
      <c r="G332" s="17"/>
      <c r="H332" s="17"/>
    </row>
    <row r="333" spans="2:8" ht="51">
      <c r="B333" s="8" t="s">
        <v>239</v>
      </c>
      <c r="C333" s="8"/>
      <c r="D333" s="17"/>
      <c r="E333" s="17"/>
      <c r="F333" s="17"/>
      <c r="G333" s="17"/>
      <c r="H333" s="17"/>
    </row>
    <row r="334" spans="2:8">
      <c r="B334" s="8" t="s">
        <v>252</v>
      </c>
      <c r="C334" s="8"/>
      <c r="D334" s="17">
        <v>1</v>
      </c>
      <c r="E334" s="17">
        <v>25</v>
      </c>
      <c r="F334" s="17"/>
      <c r="G334" s="17"/>
      <c r="H334" s="17"/>
    </row>
    <row r="335" spans="2:8">
      <c r="B335" s="8" t="s">
        <v>240</v>
      </c>
      <c r="C335" s="8"/>
      <c r="D335" s="17">
        <v>1</v>
      </c>
      <c r="E335" s="17">
        <v>100</v>
      </c>
      <c r="F335" s="17"/>
      <c r="G335" s="17"/>
      <c r="H335" s="17"/>
    </row>
    <row r="336" spans="2:8">
      <c r="B336" s="8" t="s">
        <v>241</v>
      </c>
      <c r="C336" s="8"/>
      <c r="D336" s="17">
        <v>1</v>
      </c>
      <c r="E336" s="17">
        <v>75</v>
      </c>
      <c r="F336" s="17"/>
      <c r="G336" s="17"/>
      <c r="H336" s="17"/>
    </row>
    <row r="337" spans="2:8">
      <c r="B337" s="17"/>
      <c r="C337" s="17"/>
      <c r="D337" s="17"/>
      <c r="E337" s="17"/>
      <c r="F337" s="17"/>
      <c r="G337" s="17"/>
      <c r="H337" s="17"/>
    </row>
    <row r="338" spans="2:8" ht="89.25">
      <c r="B338" s="8" t="s">
        <v>271</v>
      </c>
      <c r="C338" s="8"/>
      <c r="D338" s="17"/>
      <c r="E338" s="17"/>
      <c r="F338" s="17"/>
      <c r="G338" s="17"/>
      <c r="H338" s="17"/>
    </row>
    <row r="339" spans="2:8">
      <c r="B339" s="8" t="s">
        <v>409</v>
      </c>
      <c r="C339" s="8"/>
      <c r="D339" s="17">
        <v>7</v>
      </c>
      <c r="E339" s="17"/>
      <c r="F339" s="17"/>
      <c r="G339" s="17"/>
      <c r="H339" s="17">
        <v>7</v>
      </c>
    </row>
    <row r="340" spans="2:8">
      <c r="B340" s="17"/>
      <c r="C340" s="17"/>
      <c r="D340" s="17"/>
      <c r="E340" s="17"/>
      <c r="F340" s="17"/>
      <c r="G340" s="17"/>
      <c r="H340" s="17"/>
    </row>
    <row r="341" spans="2:8">
      <c r="B341" s="17"/>
      <c r="C341" s="17"/>
      <c r="D341" s="17"/>
      <c r="E341" s="17"/>
      <c r="F341" s="17"/>
      <c r="G341" s="17"/>
      <c r="H341" s="17"/>
    </row>
    <row r="342" spans="2:8" ht="102">
      <c r="B342" s="7" t="s">
        <v>249</v>
      </c>
      <c r="C342" s="7"/>
      <c r="D342" s="17"/>
      <c r="E342" s="17"/>
      <c r="F342" s="17"/>
      <c r="G342" s="17"/>
      <c r="H342" s="17"/>
    </row>
    <row r="343" spans="2:8">
      <c r="B343" s="17"/>
      <c r="C343" s="17"/>
      <c r="D343" s="17">
        <v>7</v>
      </c>
      <c r="E343" s="17"/>
      <c r="F343" s="17"/>
      <c r="G343" s="17"/>
      <c r="H343" s="17">
        <v>7</v>
      </c>
    </row>
    <row r="345" spans="2:8" ht="306">
      <c r="B345" s="7" t="s">
        <v>396</v>
      </c>
      <c r="C345" s="83"/>
      <c r="D345">
        <v>10</v>
      </c>
      <c r="H345">
        <v>10</v>
      </c>
    </row>
    <row r="346" spans="2:8" ht="76.5">
      <c r="B346" s="7" t="s">
        <v>397</v>
      </c>
      <c r="C346" s="83"/>
      <c r="D346">
        <v>1</v>
      </c>
      <c r="H346">
        <v>1</v>
      </c>
    </row>
    <row r="348" spans="2:8" ht="63.75">
      <c r="B348" s="7" t="s">
        <v>398</v>
      </c>
      <c r="C348" s="83"/>
      <c r="D348">
        <v>4</v>
      </c>
      <c r="H348">
        <v>4</v>
      </c>
    </row>
    <row r="351" spans="2:8" ht="67.5">
      <c r="B351" s="81" t="s">
        <v>400</v>
      </c>
      <c r="C351" s="107"/>
      <c r="D351">
        <v>1</v>
      </c>
      <c r="E351">
        <v>150</v>
      </c>
      <c r="H351">
        <v>150</v>
      </c>
    </row>
    <row r="352" spans="2:8" ht="102">
      <c r="B352" s="7" t="s">
        <v>399</v>
      </c>
      <c r="C352" s="83"/>
    </row>
    <row r="353" spans="1:9">
      <c r="D353">
        <v>1</v>
      </c>
      <c r="E353">
        <v>60</v>
      </c>
      <c r="H353">
        <v>60</v>
      </c>
    </row>
    <row r="354" spans="1:9" ht="89.25">
      <c r="B354" s="7" t="s">
        <v>402</v>
      </c>
      <c r="C354" s="83"/>
    </row>
    <row r="355" spans="1:9">
      <c r="D355">
        <v>1</v>
      </c>
      <c r="E355">
        <v>10</v>
      </c>
      <c r="H355">
        <v>10</v>
      </c>
    </row>
    <row r="356" spans="1:9" ht="45">
      <c r="B356" s="82" t="s">
        <v>401</v>
      </c>
      <c r="C356" s="108"/>
    </row>
    <row r="358" spans="1:9">
      <c r="D358">
        <v>21</v>
      </c>
      <c r="H358">
        <v>21</v>
      </c>
    </row>
    <row r="359" spans="1:9" ht="229.5">
      <c r="B359" s="7" t="s">
        <v>403</v>
      </c>
      <c r="C359" s="83"/>
    </row>
    <row r="360" spans="1:9">
      <c r="B360" s="7"/>
      <c r="C360" s="83"/>
      <c r="D360">
        <v>1</v>
      </c>
      <c r="E360" s="80">
        <v>3</v>
      </c>
      <c r="F360" s="80">
        <v>2.5</v>
      </c>
      <c r="G360" s="80"/>
      <c r="H360" s="80">
        <f>F360*E360*D360</f>
        <v>7.5</v>
      </c>
    </row>
    <row r="361" spans="1:9">
      <c r="B361" s="7" t="s">
        <v>78</v>
      </c>
      <c r="C361" s="83"/>
      <c r="E361" s="80"/>
      <c r="F361" s="80"/>
      <c r="G361" s="80"/>
      <c r="H361" s="80">
        <v>8</v>
      </c>
    </row>
    <row r="362" spans="1:9" ht="25.5">
      <c r="B362" s="7" t="s">
        <v>404</v>
      </c>
      <c r="C362" s="83"/>
    </row>
    <row r="363" spans="1:9">
      <c r="B363" s="7"/>
      <c r="C363" s="83"/>
      <c r="D363">
        <v>1</v>
      </c>
      <c r="H363">
        <v>1</v>
      </c>
    </row>
    <row r="364" spans="1:9" ht="63.75">
      <c r="B364" s="7" t="s">
        <v>405</v>
      </c>
      <c r="C364" s="83"/>
    </row>
    <row r="365" spans="1:9">
      <c r="D365">
        <v>1</v>
      </c>
      <c r="E365" s="79">
        <v>3</v>
      </c>
      <c r="F365" s="79"/>
      <c r="G365" s="79">
        <v>0.6</v>
      </c>
      <c r="H365" s="79">
        <v>1.8</v>
      </c>
    </row>
    <row r="366" spans="1:9">
      <c r="B366" s="83" t="s">
        <v>78</v>
      </c>
      <c r="C366" s="83"/>
    </row>
    <row r="368" spans="1:9" ht="51">
      <c r="A368" s="84">
        <v>15</v>
      </c>
      <c r="B368" s="85" t="s">
        <v>245</v>
      </c>
      <c r="C368" s="85"/>
      <c r="D368" s="86"/>
      <c r="E368" s="87"/>
      <c r="F368" s="87"/>
      <c r="G368" s="87"/>
      <c r="H368" s="87"/>
      <c r="I368" s="87"/>
    </row>
    <row r="369" spans="1:8">
      <c r="A369" s="84"/>
      <c r="B369" s="85" t="s">
        <v>253</v>
      </c>
      <c r="C369" s="85"/>
      <c r="D369" s="86">
        <v>5</v>
      </c>
      <c r="E369" s="87"/>
      <c r="F369" s="87"/>
      <c r="G369" s="87"/>
      <c r="H369" s="88">
        <f>D369*1</f>
        <v>5</v>
      </c>
    </row>
    <row r="370" spans="1:8">
      <c r="A370" s="84"/>
      <c r="B370" s="85" t="s">
        <v>410</v>
      </c>
      <c r="C370" s="85"/>
      <c r="D370" s="86">
        <v>5</v>
      </c>
      <c r="E370" s="87"/>
      <c r="F370" s="87"/>
      <c r="G370" s="87"/>
      <c r="H370" s="88">
        <f>D370*1</f>
        <v>5</v>
      </c>
    </row>
    <row r="371" spans="1:8">
      <c r="A371" s="84"/>
      <c r="B371" s="85" t="s">
        <v>411</v>
      </c>
      <c r="C371" s="85"/>
      <c r="D371" s="89">
        <v>4</v>
      </c>
      <c r="E371" s="89"/>
      <c r="F371" s="89"/>
      <c r="G371" s="89"/>
      <c r="H371" s="88">
        <f>D371*1</f>
        <v>4</v>
      </c>
    </row>
    <row r="372" spans="1:8" ht="51">
      <c r="A372" s="84">
        <v>16</v>
      </c>
      <c r="B372" s="85" t="s">
        <v>412</v>
      </c>
      <c r="C372" s="85"/>
      <c r="D372" s="86"/>
      <c r="E372" s="87"/>
      <c r="F372" s="87"/>
      <c r="G372" s="87"/>
      <c r="H372" s="87"/>
    </row>
    <row r="373" spans="1:8">
      <c r="A373" s="84"/>
      <c r="B373" s="90" t="s">
        <v>413</v>
      </c>
      <c r="C373" s="90"/>
      <c r="D373" s="86">
        <v>45</v>
      </c>
      <c r="E373" s="87"/>
      <c r="F373" s="87"/>
      <c r="G373" s="87"/>
      <c r="H373" s="88">
        <f>D373*1</f>
        <v>45</v>
      </c>
    </row>
    <row r="374" spans="1:8" ht="63.75">
      <c r="A374" s="84">
        <v>17</v>
      </c>
      <c r="B374" s="85" t="s">
        <v>414</v>
      </c>
      <c r="C374" s="85"/>
      <c r="D374" s="86"/>
      <c r="E374" s="87"/>
      <c r="F374" s="87"/>
      <c r="G374" s="87"/>
      <c r="H374" s="87"/>
    </row>
    <row r="375" spans="1:8">
      <c r="A375" s="84"/>
      <c r="B375" s="90" t="s">
        <v>413</v>
      </c>
      <c r="C375" s="90"/>
      <c r="D375" s="86">
        <v>22</v>
      </c>
      <c r="E375" s="87"/>
      <c r="F375" s="87"/>
      <c r="G375" s="87"/>
      <c r="H375" s="88">
        <f>D375*1</f>
        <v>22</v>
      </c>
    </row>
    <row r="376" spans="1:8">
      <c r="A376" s="84"/>
      <c r="B376" s="90" t="s">
        <v>415</v>
      </c>
      <c r="C376" s="90"/>
      <c r="D376" s="86">
        <v>40</v>
      </c>
      <c r="E376" s="87"/>
      <c r="F376" s="87"/>
      <c r="G376" s="87"/>
      <c r="H376" s="88">
        <f>D376*1</f>
        <v>40</v>
      </c>
    </row>
    <row r="377" spans="1:8" ht="51">
      <c r="A377" s="84">
        <v>18</v>
      </c>
      <c r="B377" s="85" t="s">
        <v>416</v>
      </c>
      <c r="C377" s="85"/>
      <c r="D377" s="86"/>
      <c r="E377" s="87"/>
      <c r="F377" s="87"/>
      <c r="G377" s="87"/>
      <c r="H377" s="87"/>
    </row>
    <row r="378" spans="1:8">
      <c r="A378" s="84"/>
      <c r="B378" s="90" t="s">
        <v>413</v>
      </c>
      <c r="C378" s="90"/>
      <c r="D378" s="86">
        <v>35</v>
      </c>
      <c r="E378" s="87"/>
      <c r="F378" s="87"/>
      <c r="G378" s="87"/>
      <c r="H378" s="88">
        <f>D378*1</f>
        <v>35</v>
      </c>
    </row>
    <row r="379" spans="1:8" ht="105">
      <c r="A379" s="17"/>
      <c r="B379" s="4" t="s">
        <v>500</v>
      </c>
      <c r="C379" s="98"/>
      <c r="D379" s="98"/>
      <c r="E379" s="98"/>
      <c r="F379" s="98"/>
      <c r="G379" s="98"/>
      <c r="H379" s="98"/>
    </row>
    <row r="380" spans="1:8">
      <c r="A380" s="17"/>
      <c r="B380" s="132" t="s">
        <v>447</v>
      </c>
      <c r="C380" s="98">
        <v>25</v>
      </c>
      <c r="D380" s="98"/>
      <c r="E380" s="98"/>
      <c r="F380" s="98"/>
      <c r="G380" s="98"/>
      <c r="H380" s="98">
        <v>25</v>
      </c>
    </row>
    <row r="381" spans="1:8">
      <c r="A381" s="17"/>
      <c r="B381" s="95" t="s">
        <v>139</v>
      </c>
      <c r="C381" s="98"/>
      <c r="D381" s="98"/>
      <c r="E381" s="98"/>
      <c r="F381" s="98"/>
      <c r="G381" s="98"/>
      <c r="H381" s="97">
        <f>SUM(H380)</f>
        <v>25</v>
      </c>
    </row>
  </sheetData>
  <mergeCells count="2">
    <mergeCell ref="A2:H2"/>
    <mergeCell ref="A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P291"/>
  <sheetViews>
    <sheetView topLeftCell="A104" workbookViewId="0">
      <selection activeCell="D109" sqref="D109:H119"/>
    </sheetView>
  </sheetViews>
  <sheetFormatPr defaultRowHeight="15"/>
  <cols>
    <col min="1" max="1" width="6.7109375" customWidth="1"/>
    <col min="2" max="2" width="34.42578125" customWidth="1"/>
    <col min="3" max="3" width="4.42578125" customWidth="1"/>
    <col min="4" max="4" width="3.85546875" customWidth="1"/>
    <col min="5" max="5" width="6.42578125" customWidth="1"/>
    <col min="6" max="6" width="6.28515625" customWidth="1"/>
    <col min="7" max="7" width="12.140625" customWidth="1"/>
  </cols>
  <sheetData>
    <row r="1" spans="1:8">
      <c r="A1" s="190" t="s">
        <v>506</v>
      </c>
      <c r="B1" s="190"/>
      <c r="C1" s="190"/>
      <c r="D1" s="190"/>
      <c r="E1" s="190"/>
      <c r="F1" s="190"/>
      <c r="G1" s="190"/>
      <c r="H1" s="190"/>
    </row>
    <row r="2" spans="1:8">
      <c r="A2" s="191" t="s">
        <v>0</v>
      </c>
      <c r="B2" s="191"/>
      <c r="C2" s="191"/>
      <c r="D2" s="191"/>
      <c r="E2" s="191"/>
      <c r="F2" s="191"/>
      <c r="G2" s="191"/>
      <c r="H2" s="191"/>
    </row>
    <row r="3" spans="1:8">
      <c r="A3" s="186" t="s">
        <v>483</v>
      </c>
      <c r="B3" s="187"/>
      <c r="C3" s="187"/>
      <c r="D3" s="187"/>
      <c r="E3" s="187"/>
      <c r="F3" s="187"/>
      <c r="G3" s="187"/>
      <c r="H3" s="188"/>
    </row>
    <row r="4" spans="1:8">
      <c r="A4" s="109" t="s">
        <v>484</v>
      </c>
      <c r="B4" s="109" t="s">
        <v>485</v>
      </c>
      <c r="C4" s="109" t="s">
        <v>470</v>
      </c>
      <c r="D4" s="110" t="s">
        <v>489</v>
      </c>
      <c r="E4" s="109" t="s">
        <v>486</v>
      </c>
      <c r="F4" s="109" t="s">
        <v>487</v>
      </c>
      <c r="G4" s="109" t="s">
        <v>488</v>
      </c>
      <c r="H4" s="109" t="s">
        <v>468</v>
      </c>
    </row>
    <row r="5" spans="1:8">
      <c r="A5" s="17"/>
      <c r="B5" s="30" t="s">
        <v>482</v>
      </c>
      <c r="C5" s="17"/>
      <c r="D5" s="17"/>
      <c r="E5" s="17"/>
      <c r="F5" s="17"/>
      <c r="G5" s="17"/>
      <c r="H5" s="17"/>
    </row>
    <row r="6" spans="1:8" ht="90">
      <c r="A6" s="17"/>
      <c r="B6" s="46" t="s">
        <v>20</v>
      </c>
      <c r="C6" s="46"/>
      <c r="D6" s="17"/>
      <c r="E6" s="17"/>
      <c r="F6" s="17"/>
      <c r="G6" s="17"/>
      <c r="H6" s="17"/>
    </row>
    <row r="7" spans="1:8">
      <c r="A7" s="17"/>
      <c r="B7" s="17"/>
      <c r="C7" s="17"/>
      <c r="D7" s="17"/>
      <c r="E7" s="17"/>
      <c r="F7" s="17"/>
      <c r="G7" s="17"/>
      <c r="H7" s="17"/>
    </row>
    <row r="8" spans="1:8">
      <c r="A8" s="17"/>
      <c r="B8" s="17"/>
      <c r="C8" s="17"/>
      <c r="D8" s="17">
        <v>1</v>
      </c>
      <c r="E8" s="17">
        <v>6.04</v>
      </c>
      <c r="F8" s="17">
        <v>0.6</v>
      </c>
      <c r="G8" s="17">
        <v>0.08</v>
      </c>
      <c r="H8" s="24">
        <f>G8*F8*E8*D8</f>
        <v>0.28992000000000001</v>
      </c>
    </row>
    <row r="9" spans="1:8">
      <c r="A9" s="17"/>
      <c r="B9" s="17"/>
      <c r="C9" s="17"/>
      <c r="D9" s="17"/>
      <c r="E9" s="17"/>
      <c r="F9" s="17"/>
      <c r="G9" s="17"/>
      <c r="H9" s="17"/>
    </row>
    <row r="10" spans="1:8">
      <c r="A10" s="17"/>
      <c r="B10" s="17"/>
      <c r="C10" s="17"/>
      <c r="D10" s="17"/>
      <c r="E10" s="17"/>
      <c r="F10" s="17"/>
      <c r="G10" s="17"/>
      <c r="H10" s="17"/>
    </row>
    <row r="11" spans="1:8" ht="90">
      <c r="A11" s="17"/>
      <c r="B11" s="46" t="s">
        <v>21</v>
      </c>
      <c r="C11" s="46"/>
      <c r="D11" s="17"/>
      <c r="E11" s="17"/>
      <c r="F11" s="17"/>
      <c r="G11" s="17"/>
      <c r="H11" s="17"/>
    </row>
    <row r="12" spans="1:8">
      <c r="A12" s="17"/>
      <c r="B12" s="17"/>
      <c r="C12" s="17"/>
      <c r="D12" s="17"/>
      <c r="E12" s="17"/>
      <c r="F12" s="17"/>
      <c r="G12" s="17"/>
      <c r="H12" s="17"/>
    </row>
    <row r="13" spans="1:8">
      <c r="A13" s="17"/>
      <c r="B13" s="17"/>
      <c r="C13" s="17"/>
      <c r="D13" s="17">
        <v>1</v>
      </c>
      <c r="E13" s="17">
        <v>6.04</v>
      </c>
      <c r="F13" s="17">
        <v>0.6</v>
      </c>
      <c r="G13" s="17"/>
      <c r="H13" s="17">
        <f>F13*E13*D13</f>
        <v>3.6239999999999997</v>
      </c>
    </row>
    <row r="14" spans="1:8" ht="90">
      <c r="A14" s="17"/>
      <c r="B14" s="46" t="s">
        <v>22</v>
      </c>
      <c r="C14" s="46"/>
      <c r="D14" s="17"/>
      <c r="E14" s="17"/>
      <c r="F14" s="17"/>
      <c r="G14" s="17"/>
      <c r="H14" s="17"/>
    </row>
    <row r="15" spans="1:8">
      <c r="A15" s="17"/>
      <c r="B15" s="46"/>
      <c r="C15" s="46"/>
      <c r="D15" s="17"/>
      <c r="E15" s="17"/>
      <c r="F15" s="17"/>
      <c r="G15" s="17"/>
      <c r="H15" s="17"/>
    </row>
    <row r="16" spans="1:8">
      <c r="A16" s="17"/>
      <c r="B16" s="46" t="s">
        <v>46</v>
      </c>
      <c r="C16" s="46"/>
      <c r="D16" s="17">
        <v>2</v>
      </c>
      <c r="E16" s="24">
        <v>1.5</v>
      </c>
      <c r="F16" s="24">
        <v>0.2</v>
      </c>
      <c r="G16" s="24">
        <v>2.1</v>
      </c>
      <c r="H16" s="17">
        <f>G16*F16*E16*D16</f>
        <v>1.2600000000000002</v>
      </c>
    </row>
    <row r="17" spans="1:8">
      <c r="A17" s="17"/>
      <c r="B17" s="46" t="s">
        <v>49</v>
      </c>
      <c r="C17" s="46"/>
      <c r="D17" s="17">
        <v>1</v>
      </c>
      <c r="E17" s="24">
        <v>2.4</v>
      </c>
      <c r="F17" s="24">
        <v>0.2</v>
      </c>
      <c r="G17" s="24">
        <v>2.1</v>
      </c>
      <c r="H17" s="24">
        <f>G17*F17*E17*D17</f>
        <v>1.008</v>
      </c>
    </row>
    <row r="18" spans="1:8">
      <c r="A18" s="17"/>
      <c r="B18" s="46" t="s">
        <v>47</v>
      </c>
      <c r="C18" s="46"/>
      <c r="D18" s="17">
        <v>2</v>
      </c>
      <c r="E18" s="24">
        <v>1.5</v>
      </c>
      <c r="F18" s="24">
        <v>0.2</v>
      </c>
      <c r="G18" s="24">
        <v>2.1</v>
      </c>
      <c r="H18" s="17">
        <f>G18*F18*E18*D18</f>
        <v>1.2600000000000002</v>
      </c>
    </row>
    <row r="19" spans="1:8">
      <c r="A19" s="17"/>
      <c r="B19" s="46" t="s">
        <v>48</v>
      </c>
      <c r="C19" s="46"/>
      <c r="D19" s="17">
        <v>1</v>
      </c>
      <c r="E19" s="24">
        <v>1.2</v>
      </c>
      <c r="F19" s="24">
        <v>0.2</v>
      </c>
      <c r="G19" s="24">
        <v>2.1</v>
      </c>
      <c r="H19" s="24">
        <f>G19*F19*E19*D19</f>
        <v>0.504</v>
      </c>
    </row>
    <row r="20" spans="1:8">
      <c r="A20" s="17"/>
      <c r="B20" s="17"/>
      <c r="C20" s="17"/>
      <c r="D20" s="17"/>
      <c r="E20" s="17"/>
      <c r="F20" s="17"/>
      <c r="G20" s="17"/>
      <c r="H20" s="17"/>
    </row>
    <row r="21" spans="1:8">
      <c r="A21" s="17"/>
      <c r="B21" s="17"/>
      <c r="C21" s="17"/>
      <c r="D21" s="17"/>
      <c r="E21" s="17"/>
      <c r="F21" s="17"/>
      <c r="G21" s="17"/>
      <c r="H21" s="24">
        <f>SUM(H16:H20)</f>
        <v>4.032</v>
      </c>
    </row>
    <row r="22" spans="1:8" ht="75">
      <c r="A22" s="17"/>
      <c r="B22" s="46" t="s">
        <v>23</v>
      </c>
      <c r="C22" s="46"/>
      <c r="D22" s="17"/>
      <c r="E22" s="17"/>
      <c r="F22" s="17"/>
      <c r="G22" s="17"/>
      <c r="H22" s="17"/>
    </row>
    <row r="23" spans="1:8">
      <c r="A23" s="17"/>
      <c r="B23" s="46" t="s">
        <v>46</v>
      </c>
      <c r="C23" s="46"/>
      <c r="D23" s="17">
        <v>2</v>
      </c>
      <c r="E23" s="24">
        <v>2.9</v>
      </c>
      <c r="F23" s="24">
        <v>0.2</v>
      </c>
      <c r="G23" s="17"/>
      <c r="H23" s="24">
        <f>E23*D23</f>
        <v>5.8</v>
      </c>
    </row>
    <row r="24" spans="1:8">
      <c r="A24" s="17"/>
      <c r="B24" s="17"/>
      <c r="C24" s="17"/>
      <c r="D24" s="17">
        <v>1</v>
      </c>
      <c r="E24" s="24">
        <v>1</v>
      </c>
      <c r="F24" s="24">
        <v>0.2</v>
      </c>
      <c r="G24" s="17"/>
      <c r="H24" s="24">
        <f>E24*D24</f>
        <v>1</v>
      </c>
    </row>
    <row r="25" spans="1:8">
      <c r="A25" s="17"/>
      <c r="B25" s="17" t="s">
        <v>51</v>
      </c>
      <c r="C25" s="17"/>
      <c r="D25" s="17">
        <v>1</v>
      </c>
      <c r="E25" s="24">
        <v>1.5</v>
      </c>
      <c r="F25" s="24">
        <v>0.2</v>
      </c>
      <c r="G25" s="17"/>
      <c r="H25" s="24">
        <f>E25*D25</f>
        <v>1.5</v>
      </c>
    </row>
    <row r="26" spans="1:8">
      <c r="A26" s="17"/>
      <c r="B26" s="17" t="s">
        <v>50</v>
      </c>
      <c r="C26" s="17"/>
      <c r="D26" s="17">
        <v>1</v>
      </c>
      <c r="E26" s="24">
        <v>2.2999999999999998</v>
      </c>
      <c r="F26" s="24">
        <v>2.8</v>
      </c>
      <c r="G26" s="17"/>
      <c r="H26" s="24">
        <f>E26*D26</f>
        <v>2.2999999999999998</v>
      </c>
    </row>
    <row r="27" spans="1:8">
      <c r="A27" s="17"/>
      <c r="B27" s="17" t="s">
        <v>52</v>
      </c>
      <c r="C27" s="17"/>
      <c r="D27" s="17">
        <v>1</v>
      </c>
      <c r="E27" s="24">
        <v>1</v>
      </c>
      <c r="F27" s="24">
        <v>0.2</v>
      </c>
      <c r="G27" s="17"/>
      <c r="H27" s="24">
        <f>E27*D27</f>
        <v>1</v>
      </c>
    </row>
    <row r="28" spans="1:8">
      <c r="A28" s="17"/>
      <c r="B28" s="17" t="s">
        <v>139</v>
      </c>
      <c r="C28" s="17"/>
      <c r="D28" s="17"/>
      <c r="E28" s="17"/>
      <c r="F28" s="17"/>
      <c r="G28" s="17"/>
      <c r="H28" s="22">
        <f>SUM(H23:H27)</f>
        <v>11.600000000000001</v>
      </c>
    </row>
    <row r="29" spans="1:8">
      <c r="A29" s="17"/>
      <c r="B29" s="17"/>
      <c r="C29" s="17"/>
      <c r="D29" s="17"/>
      <c r="E29" s="17"/>
      <c r="F29" s="17"/>
      <c r="G29" s="17"/>
      <c r="H29" s="17"/>
    </row>
    <row r="30" spans="1:8">
      <c r="A30" s="17"/>
      <c r="B30" s="17"/>
      <c r="C30" s="17"/>
      <c r="D30" s="17"/>
      <c r="E30" s="17"/>
      <c r="F30" s="17"/>
      <c r="G30" s="17"/>
      <c r="H30" s="17"/>
    </row>
    <row r="31" spans="1:8">
      <c r="A31" s="17"/>
      <c r="B31" s="17"/>
      <c r="C31" s="17"/>
      <c r="D31" s="17"/>
      <c r="E31" s="17"/>
      <c r="F31" s="17"/>
      <c r="G31" s="17"/>
      <c r="H31" s="17"/>
    </row>
    <row r="32" spans="1:8" ht="105">
      <c r="A32" s="17"/>
      <c r="B32" s="46" t="s">
        <v>24</v>
      </c>
      <c r="C32" s="46"/>
      <c r="D32" s="17"/>
      <c r="E32" s="17"/>
      <c r="F32" s="17"/>
      <c r="G32" s="17"/>
      <c r="H32" s="17"/>
    </row>
    <row r="33" spans="1:8">
      <c r="A33" s="17"/>
      <c r="B33" s="46" t="s">
        <v>46</v>
      </c>
      <c r="C33" s="46"/>
      <c r="D33" s="17">
        <v>1</v>
      </c>
      <c r="E33" s="17">
        <v>1</v>
      </c>
      <c r="F33" s="17">
        <v>2.1</v>
      </c>
      <c r="G33" s="17"/>
      <c r="H33" s="17">
        <f>F33*E33*D33</f>
        <v>2.1</v>
      </c>
    </row>
    <row r="34" spans="1:8">
      <c r="A34" s="17"/>
      <c r="B34" s="46" t="s">
        <v>48</v>
      </c>
      <c r="C34" s="46"/>
      <c r="D34" s="17">
        <v>1</v>
      </c>
      <c r="E34" s="17">
        <v>1</v>
      </c>
      <c r="F34" s="17">
        <v>2.1</v>
      </c>
      <c r="G34" s="17"/>
      <c r="H34" s="17">
        <f>F34*E34*D34</f>
        <v>2.1</v>
      </c>
    </row>
    <row r="35" spans="1:8">
      <c r="A35" s="17"/>
      <c r="B35" s="46" t="s">
        <v>49</v>
      </c>
      <c r="C35" s="46"/>
      <c r="D35" s="17">
        <v>1</v>
      </c>
      <c r="E35" s="17">
        <v>1</v>
      </c>
      <c r="F35" s="17">
        <v>2.1</v>
      </c>
      <c r="G35" s="17"/>
      <c r="H35" s="17">
        <f>F35*E35*D35</f>
        <v>2.1</v>
      </c>
    </row>
    <row r="36" spans="1:8">
      <c r="A36" s="17"/>
      <c r="B36" s="17"/>
      <c r="C36" s="17"/>
      <c r="D36" s="17"/>
      <c r="E36" s="17"/>
      <c r="F36" s="17"/>
      <c r="G36" s="17"/>
      <c r="H36" s="17"/>
    </row>
    <row r="37" spans="1:8">
      <c r="A37" s="17"/>
      <c r="B37" s="17"/>
      <c r="C37" s="17"/>
      <c r="D37" s="17"/>
      <c r="E37" s="17"/>
      <c r="F37" s="17"/>
      <c r="G37" s="17"/>
      <c r="H37" s="17">
        <f>SUM(H33:H36)</f>
        <v>6.3000000000000007</v>
      </c>
    </row>
    <row r="38" spans="1:8" ht="90">
      <c r="A38" s="17"/>
      <c r="B38" s="46" t="s">
        <v>25</v>
      </c>
      <c r="C38" s="46"/>
      <c r="D38" s="17"/>
      <c r="E38" s="17"/>
      <c r="F38" s="17"/>
      <c r="G38" s="17"/>
      <c r="H38" s="17"/>
    </row>
    <row r="39" spans="1:8">
      <c r="A39" s="17"/>
      <c r="B39" s="17"/>
      <c r="C39" s="17"/>
      <c r="D39" s="17"/>
      <c r="E39" s="17"/>
      <c r="F39" s="17"/>
      <c r="G39" s="17"/>
      <c r="H39" s="17"/>
    </row>
    <row r="40" spans="1:8">
      <c r="A40" s="17"/>
      <c r="B40" s="17"/>
      <c r="C40" s="17"/>
      <c r="D40" s="17"/>
      <c r="E40" s="17"/>
      <c r="F40" s="17"/>
      <c r="G40" s="17"/>
      <c r="H40" s="17"/>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c r="A44" s="17"/>
      <c r="B44" s="17"/>
      <c r="C44" s="17"/>
      <c r="D44" s="17"/>
      <c r="E44" s="17"/>
      <c r="F44" s="17"/>
      <c r="G44" s="17"/>
      <c r="H44" s="17"/>
    </row>
    <row r="45" spans="1:8" ht="90">
      <c r="A45" s="17"/>
      <c r="B45" s="3" t="s">
        <v>9</v>
      </c>
      <c r="C45" s="3"/>
      <c r="D45" s="17"/>
      <c r="E45" s="17"/>
      <c r="F45" s="17"/>
      <c r="G45" s="17"/>
      <c r="H45" s="17"/>
    </row>
    <row r="46" spans="1:8">
      <c r="A46" s="17"/>
      <c r="B46" s="17"/>
      <c r="C46" s="17"/>
      <c r="D46" s="17"/>
      <c r="E46" s="17"/>
      <c r="F46" s="17"/>
      <c r="G46" s="17"/>
      <c r="H46" s="17"/>
    </row>
    <row r="47" spans="1:8">
      <c r="A47" s="17"/>
      <c r="B47" s="17"/>
      <c r="C47" s="17"/>
      <c r="D47" s="17">
        <v>2</v>
      </c>
      <c r="E47" s="17">
        <v>2.9</v>
      </c>
      <c r="F47" s="17">
        <v>0.2</v>
      </c>
      <c r="G47" s="17">
        <v>3</v>
      </c>
      <c r="H47" s="17">
        <f>G47*F47*E47*D47</f>
        <v>3.4800000000000004</v>
      </c>
    </row>
    <row r="48" spans="1:8">
      <c r="A48" s="17"/>
      <c r="B48" s="17"/>
      <c r="C48" s="17"/>
      <c r="D48" s="17">
        <v>2</v>
      </c>
      <c r="E48" s="17">
        <v>1</v>
      </c>
      <c r="F48" s="17">
        <v>0.2</v>
      </c>
      <c r="G48" s="17">
        <v>2.1</v>
      </c>
      <c r="H48" s="17">
        <f>G48*F48*E48*D48</f>
        <v>0.84000000000000008</v>
      </c>
    </row>
    <row r="49" spans="1:8">
      <c r="A49" s="17"/>
      <c r="B49" s="17"/>
      <c r="C49" s="17"/>
      <c r="D49" s="17"/>
      <c r="E49" s="17"/>
      <c r="F49" s="17"/>
      <c r="G49" s="17"/>
      <c r="H49" s="17">
        <f>SUM(H47:H48)</f>
        <v>4.32</v>
      </c>
    </row>
    <row r="50" spans="1:8">
      <c r="A50" s="17"/>
      <c r="B50" s="17" t="s">
        <v>55</v>
      </c>
      <c r="C50" s="17"/>
      <c r="D50" s="17">
        <v>2</v>
      </c>
      <c r="E50" s="17">
        <v>1.5</v>
      </c>
      <c r="F50" s="17">
        <v>0.2</v>
      </c>
      <c r="G50" s="17">
        <v>2.1</v>
      </c>
      <c r="H50" s="17">
        <f>G50*F50*E50*D50</f>
        <v>1.2600000000000002</v>
      </c>
    </row>
    <row r="51" spans="1:8">
      <c r="A51" s="17"/>
      <c r="B51" s="17"/>
      <c r="C51" s="17"/>
      <c r="D51" s="17"/>
      <c r="E51" s="17"/>
      <c r="F51" s="17"/>
      <c r="G51" s="17"/>
      <c r="H51" s="17">
        <f>H49-H50</f>
        <v>3.06</v>
      </c>
    </row>
    <row r="52" spans="1:8" ht="90">
      <c r="A52" s="17"/>
      <c r="B52" s="3" t="s">
        <v>27</v>
      </c>
      <c r="C52" s="3"/>
      <c r="D52" s="17"/>
      <c r="E52" s="17"/>
      <c r="F52" s="17"/>
      <c r="G52" s="17"/>
      <c r="H52" s="17"/>
    </row>
    <row r="53" spans="1:8">
      <c r="A53" s="17"/>
      <c r="B53" s="3" t="s">
        <v>53</v>
      </c>
      <c r="C53" s="3"/>
      <c r="D53" s="17">
        <v>1</v>
      </c>
      <c r="E53" s="17">
        <v>4.16</v>
      </c>
      <c r="F53" s="17">
        <v>0.8</v>
      </c>
      <c r="G53" s="17"/>
      <c r="H53" s="24">
        <f>F53*E53*D53</f>
        <v>3.3280000000000003</v>
      </c>
    </row>
    <row r="54" spans="1:8">
      <c r="A54" s="17"/>
      <c r="B54" s="3" t="s">
        <v>52</v>
      </c>
      <c r="C54" s="3"/>
      <c r="D54" s="17">
        <v>1</v>
      </c>
      <c r="E54" s="17">
        <v>4.24</v>
      </c>
      <c r="F54" s="17">
        <v>0.8</v>
      </c>
      <c r="G54" s="17"/>
      <c r="H54" s="24">
        <f>F54*E54*D54</f>
        <v>3.3920000000000003</v>
      </c>
    </row>
    <row r="55" spans="1:8">
      <c r="A55" s="17"/>
      <c r="B55" s="3" t="s">
        <v>48</v>
      </c>
      <c r="C55" s="3"/>
      <c r="D55" s="17">
        <v>1</v>
      </c>
      <c r="E55" s="17">
        <v>4.16</v>
      </c>
      <c r="F55" s="17">
        <v>0.8</v>
      </c>
      <c r="G55" s="17"/>
      <c r="H55" s="24">
        <f>F55*E55*D55</f>
        <v>3.3280000000000003</v>
      </c>
    </row>
    <row r="56" spans="1:8">
      <c r="A56" s="17"/>
      <c r="B56" s="3" t="s">
        <v>54</v>
      </c>
      <c r="C56" s="3"/>
      <c r="D56" s="17">
        <v>1</v>
      </c>
      <c r="E56" s="17">
        <v>11.5</v>
      </c>
      <c r="F56" s="17">
        <v>0.6</v>
      </c>
      <c r="G56" s="17"/>
      <c r="H56" s="24">
        <f>F56*E56*D56</f>
        <v>6.8999999999999995</v>
      </c>
    </row>
    <row r="57" spans="1:8">
      <c r="A57" s="17"/>
      <c r="B57" s="3"/>
      <c r="C57" s="3"/>
      <c r="D57" s="17">
        <v>1</v>
      </c>
      <c r="E57" s="17">
        <v>2.5</v>
      </c>
      <c r="F57" s="17">
        <v>0.9</v>
      </c>
      <c r="G57" s="17"/>
      <c r="H57" s="24">
        <f>F57*E57*D57</f>
        <v>2.25</v>
      </c>
    </row>
    <row r="58" spans="1:8">
      <c r="A58" s="17"/>
      <c r="B58" s="3"/>
      <c r="C58" s="3"/>
      <c r="D58" s="17"/>
      <c r="E58" s="17"/>
      <c r="F58" s="17"/>
      <c r="G58" s="17"/>
      <c r="H58" s="24">
        <f>SUM(H53:H57)</f>
        <v>19.198</v>
      </c>
    </row>
    <row r="59" spans="1:8">
      <c r="A59" s="17"/>
      <c r="B59" s="17"/>
      <c r="C59" s="17"/>
      <c r="D59" s="17"/>
      <c r="E59" s="17"/>
      <c r="F59" s="17"/>
      <c r="G59" s="17"/>
      <c r="H59" s="17"/>
    </row>
    <row r="60" spans="1:8">
      <c r="A60" s="17"/>
      <c r="B60" s="17"/>
      <c r="C60" s="17"/>
      <c r="D60" s="17"/>
      <c r="E60" s="17"/>
      <c r="F60" s="17"/>
      <c r="G60" s="17"/>
      <c r="H60" s="17"/>
    </row>
    <row r="61" spans="1:8">
      <c r="A61" s="17"/>
      <c r="B61" s="17"/>
      <c r="C61" s="17"/>
      <c r="D61" s="17"/>
      <c r="E61" s="17"/>
      <c r="F61" s="17"/>
      <c r="G61" s="17"/>
      <c r="H61" s="17"/>
    </row>
    <row r="62" spans="1:8" ht="60">
      <c r="A62" s="17"/>
      <c r="B62" s="3" t="s">
        <v>26</v>
      </c>
      <c r="C62" s="3"/>
      <c r="D62" s="17"/>
      <c r="E62" s="17"/>
      <c r="F62" s="17"/>
      <c r="G62" s="17"/>
      <c r="H62" s="17"/>
    </row>
    <row r="63" spans="1:8">
      <c r="A63" s="17"/>
      <c r="B63" s="3" t="s">
        <v>53</v>
      </c>
      <c r="C63" s="3"/>
      <c r="D63" s="17">
        <v>1</v>
      </c>
      <c r="E63" s="17">
        <v>4.16</v>
      </c>
      <c r="F63" s="17">
        <v>0.8</v>
      </c>
      <c r="G63" s="17"/>
      <c r="H63" s="24">
        <f>F63*E63*D63</f>
        <v>3.3280000000000003</v>
      </c>
    </row>
    <row r="64" spans="1:8">
      <c r="A64" s="17"/>
      <c r="B64" s="3" t="s">
        <v>52</v>
      </c>
      <c r="C64" s="3"/>
      <c r="D64" s="17">
        <v>1</v>
      </c>
      <c r="E64" s="17">
        <v>4.24</v>
      </c>
      <c r="F64" s="17">
        <v>0.8</v>
      </c>
      <c r="G64" s="17"/>
      <c r="H64" s="24">
        <f>F64*E64*D64</f>
        <v>3.3920000000000003</v>
      </c>
    </row>
    <row r="65" spans="1:8">
      <c r="A65" s="17"/>
      <c r="B65" s="3" t="s">
        <v>48</v>
      </c>
      <c r="C65" s="3"/>
      <c r="D65" s="17">
        <v>1</v>
      </c>
      <c r="E65" s="17">
        <v>4.16</v>
      </c>
      <c r="F65" s="17">
        <v>0.8</v>
      </c>
      <c r="G65" s="17"/>
      <c r="H65" s="24">
        <f>F65*E65*D65</f>
        <v>3.3280000000000003</v>
      </c>
    </row>
    <row r="66" spans="1:8">
      <c r="A66" s="17"/>
      <c r="B66" s="3" t="s">
        <v>54</v>
      </c>
      <c r="C66" s="3"/>
      <c r="D66" s="17">
        <v>1</v>
      </c>
      <c r="E66" s="17">
        <v>11.5</v>
      </c>
      <c r="F66" s="17">
        <v>0.6</v>
      </c>
      <c r="G66" s="17"/>
      <c r="H66" s="24">
        <f>F66*E66*D66</f>
        <v>6.8999999999999995</v>
      </c>
    </row>
    <row r="67" spans="1:8">
      <c r="A67" s="17"/>
      <c r="B67" s="3"/>
      <c r="C67" s="3"/>
      <c r="D67" s="17">
        <v>1</v>
      </c>
      <c r="E67" s="17">
        <v>2.5</v>
      </c>
      <c r="F67" s="17">
        <v>0.9</v>
      </c>
      <c r="G67" s="17"/>
      <c r="H67" s="24">
        <f>F67*E67*D67</f>
        <v>2.25</v>
      </c>
    </row>
    <row r="68" spans="1:8">
      <c r="A68" s="17"/>
      <c r="B68" s="3"/>
      <c r="C68" s="3"/>
      <c r="D68" s="17"/>
      <c r="E68" s="17"/>
      <c r="F68" s="17"/>
      <c r="G68" s="17"/>
      <c r="H68" s="24">
        <f>SUM(H63:H67)</f>
        <v>19.198</v>
      </c>
    </row>
    <row r="69" spans="1:8">
      <c r="A69" s="17"/>
      <c r="B69" s="17"/>
      <c r="C69" s="17"/>
      <c r="D69" s="17"/>
      <c r="E69" s="17"/>
      <c r="F69" s="17"/>
      <c r="G69" s="17"/>
      <c r="H69" s="17"/>
    </row>
    <row r="70" spans="1:8">
      <c r="A70" s="17"/>
      <c r="B70" s="17"/>
      <c r="C70" s="17"/>
      <c r="D70" s="17"/>
      <c r="E70" s="17"/>
      <c r="F70" s="17"/>
      <c r="G70" s="17"/>
      <c r="H70" s="17"/>
    </row>
    <row r="71" spans="1:8">
      <c r="A71" s="17"/>
      <c r="B71" s="17"/>
      <c r="C71" s="17"/>
      <c r="D71" s="17"/>
      <c r="E71" s="17"/>
      <c r="F71" s="17"/>
      <c r="G71" s="17"/>
      <c r="H71" s="17"/>
    </row>
    <row r="72" spans="1:8" ht="165">
      <c r="A72" s="17"/>
      <c r="B72" s="2" t="s">
        <v>28</v>
      </c>
      <c r="C72" s="2"/>
      <c r="D72" s="17"/>
      <c r="E72" s="17"/>
      <c r="F72" s="17"/>
      <c r="G72" s="17"/>
      <c r="H72" s="17"/>
    </row>
    <row r="73" spans="1:8">
      <c r="A73" s="17"/>
      <c r="B73" s="3" t="s">
        <v>53</v>
      </c>
      <c r="C73" s="3"/>
      <c r="D73" s="17">
        <v>1</v>
      </c>
      <c r="E73" s="17">
        <v>2</v>
      </c>
      <c r="F73" s="17">
        <v>0.8</v>
      </c>
      <c r="G73" s="17">
        <v>0.08</v>
      </c>
      <c r="H73" s="24">
        <f>F73*E73*D73*G73</f>
        <v>0.128</v>
      </c>
    </row>
    <row r="74" spans="1:8">
      <c r="A74" s="17"/>
      <c r="B74" s="3" t="s">
        <v>52</v>
      </c>
      <c r="C74" s="3"/>
      <c r="D74" s="17">
        <v>1</v>
      </c>
      <c r="E74" s="17">
        <v>3</v>
      </c>
      <c r="F74" s="17">
        <v>0.8</v>
      </c>
      <c r="G74" s="17">
        <v>0.08</v>
      </c>
      <c r="H74" s="24">
        <f t="shared" ref="H74:H80" si="0">F74*E74*D74*G74</f>
        <v>0.19200000000000003</v>
      </c>
    </row>
    <row r="75" spans="1:8">
      <c r="A75" s="17"/>
      <c r="B75" s="3" t="s">
        <v>48</v>
      </c>
      <c r="C75" s="3"/>
      <c r="D75" s="17">
        <v>1</v>
      </c>
      <c r="E75" s="17">
        <v>2</v>
      </c>
      <c r="F75" s="17">
        <v>0.8</v>
      </c>
      <c r="G75" s="17">
        <v>0.08</v>
      </c>
      <c r="H75" s="24">
        <f t="shared" si="0"/>
        <v>0.128</v>
      </c>
    </row>
    <row r="76" spans="1:8">
      <c r="A76" s="17"/>
      <c r="B76" s="3" t="s">
        <v>54</v>
      </c>
      <c r="C76" s="3"/>
      <c r="D76" s="17">
        <v>1</v>
      </c>
      <c r="E76" s="17">
        <v>7.8</v>
      </c>
      <c r="F76" s="17">
        <v>0.8</v>
      </c>
      <c r="G76" s="17">
        <v>0.08</v>
      </c>
      <c r="H76" s="24">
        <f t="shared" si="0"/>
        <v>0.49920000000000003</v>
      </c>
    </row>
    <row r="77" spans="1:8">
      <c r="A77" s="17"/>
      <c r="B77" s="2" t="s">
        <v>56</v>
      </c>
      <c r="C77" s="2"/>
      <c r="D77" s="17">
        <v>2</v>
      </c>
      <c r="E77" s="17">
        <v>2</v>
      </c>
      <c r="F77" s="17">
        <v>0.2</v>
      </c>
      <c r="G77" s="17">
        <v>0.15</v>
      </c>
      <c r="H77" s="24">
        <f t="shared" si="0"/>
        <v>0.12</v>
      </c>
    </row>
    <row r="78" spans="1:8">
      <c r="A78" s="17"/>
      <c r="B78" s="2"/>
      <c r="C78" s="2"/>
      <c r="D78" s="17">
        <v>5</v>
      </c>
      <c r="E78" s="17">
        <v>2</v>
      </c>
      <c r="F78" s="17">
        <v>0.2</v>
      </c>
      <c r="G78" s="17">
        <v>0.15</v>
      </c>
      <c r="H78" s="24">
        <f t="shared" si="0"/>
        <v>0.3</v>
      </c>
    </row>
    <row r="79" spans="1:8">
      <c r="A79" s="17"/>
      <c r="B79" s="2"/>
      <c r="C79" s="2"/>
      <c r="D79" s="17">
        <v>1</v>
      </c>
      <c r="E79" s="17">
        <v>1.4</v>
      </c>
      <c r="F79" s="17">
        <v>0.2</v>
      </c>
      <c r="G79" s="17">
        <v>0.15</v>
      </c>
      <c r="H79" s="24">
        <f t="shared" si="0"/>
        <v>4.1999999999999996E-2</v>
      </c>
    </row>
    <row r="80" spans="1:8">
      <c r="A80" s="17"/>
      <c r="B80" s="2" t="s">
        <v>57</v>
      </c>
      <c r="C80" s="2"/>
      <c r="D80" s="17">
        <v>2</v>
      </c>
      <c r="E80" s="17">
        <v>1.5</v>
      </c>
      <c r="F80" s="17">
        <v>1.5</v>
      </c>
      <c r="G80" s="17">
        <v>0.1</v>
      </c>
      <c r="H80" s="24">
        <f t="shared" si="0"/>
        <v>0.45</v>
      </c>
    </row>
    <row r="81" spans="1:8">
      <c r="A81" s="17"/>
      <c r="B81" s="2"/>
      <c r="C81" s="2"/>
      <c r="D81" s="17"/>
      <c r="E81" s="17"/>
      <c r="F81" s="17"/>
      <c r="G81" s="17"/>
      <c r="H81" s="24">
        <f>SUM(H73:H80)</f>
        <v>1.8592000000000002</v>
      </c>
    </row>
    <row r="82" spans="1:8">
      <c r="A82" s="17"/>
      <c r="B82" s="2"/>
      <c r="C82" s="2"/>
      <c r="D82" s="17"/>
      <c r="E82" s="17"/>
      <c r="F82" s="17"/>
      <c r="G82" s="17"/>
      <c r="H82" s="17"/>
    </row>
    <row r="83" spans="1:8">
      <c r="A83" s="17"/>
      <c r="B83" s="2"/>
      <c r="C83" s="2"/>
      <c r="D83" s="17"/>
      <c r="E83" s="17"/>
      <c r="F83" s="17"/>
      <c r="G83" s="17"/>
      <c r="H83" s="17"/>
    </row>
    <row r="84" spans="1:8">
      <c r="A84" s="17"/>
      <c r="B84" s="2"/>
      <c r="C84" s="2"/>
      <c r="D84" s="17"/>
      <c r="E84" s="17"/>
      <c r="F84" s="17"/>
      <c r="G84" s="17"/>
      <c r="H84" s="17"/>
    </row>
    <row r="85" spans="1:8" ht="90">
      <c r="A85" s="17"/>
      <c r="B85" s="2" t="s">
        <v>7</v>
      </c>
      <c r="C85" s="2"/>
      <c r="D85" s="17"/>
      <c r="E85" s="17"/>
      <c r="F85" s="17"/>
      <c r="G85" s="17"/>
      <c r="H85" s="17"/>
    </row>
    <row r="86" spans="1:8">
      <c r="A86" s="17"/>
      <c r="B86" s="17"/>
      <c r="C86" s="17"/>
      <c r="D86" s="17"/>
      <c r="E86" s="17"/>
      <c r="F86" s="17"/>
      <c r="G86" s="17"/>
      <c r="H86" s="17">
        <f>H81*100</f>
        <v>185.92000000000002</v>
      </c>
    </row>
    <row r="87" spans="1:8">
      <c r="A87" s="17"/>
      <c r="B87" s="17"/>
      <c r="C87" s="17"/>
      <c r="D87" s="17"/>
      <c r="E87" s="17"/>
      <c r="F87" s="17"/>
      <c r="G87" s="17"/>
      <c r="H87" s="17"/>
    </row>
    <row r="88" spans="1:8">
      <c r="A88" s="17"/>
      <c r="B88" s="17"/>
      <c r="C88" s="17"/>
      <c r="D88" s="17"/>
      <c r="E88" s="17"/>
      <c r="F88" s="17"/>
      <c r="G88" s="17"/>
      <c r="H88" s="17"/>
    </row>
    <row r="89" spans="1:8" ht="270">
      <c r="A89" s="17"/>
      <c r="B89" s="2" t="s">
        <v>29</v>
      </c>
      <c r="C89" s="2"/>
      <c r="D89" s="17"/>
      <c r="E89" s="17"/>
      <c r="F89" s="17"/>
      <c r="G89" s="17"/>
      <c r="H89" s="17"/>
    </row>
    <row r="90" spans="1:8">
      <c r="A90" s="17"/>
      <c r="B90" s="2" t="s">
        <v>58</v>
      </c>
      <c r="C90" s="2"/>
      <c r="D90" s="17">
        <v>1</v>
      </c>
      <c r="E90" s="17">
        <f>0.9+2.1+2.1</f>
        <v>5.0999999999999996</v>
      </c>
      <c r="F90" s="17"/>
      <c r="G90" s="17"/>
      <c r="H90" s="17">
        <f>E90*D90</f>
        <v>5.0999999999999996</v>
      </c>
    </row>
    <row r="91" spans="1:8">
      <c r="A91" s="17"/>
      <c r="B91" s="2"/>
      <c r="C91" s="2"/>
      <c r="D91" s="17">
        <v>1</v>
      </c>
      <c r="E91" s="17">
        <f>0.9+2.1+2.1</f>
        <v>5.0999999999999996</v>
      </c>
      <c r="F91" s="17"/>
      <c r="G91" s="17"/>
      <c r="H91" s="17">
        <f>E91*D91</f>
        <v>5.0999999999999996</v>
      </c>
    </row>
    <row r="92" spans="1:8">
      <c r="A92" s="17"/>
      <c r="B92" s="2" t="s">
        <v>94</v>
      </c>
      <c r="C92" s="2"/>
      <c r="D92" s="17">
        <v>2</v>
      </c>
      <c r="E92" s="17">
        <f>2.1+2.1+1</f>
        <v>5.2</v>
      </c>
      <c r="F92" s="17"/>
      <c r="G92" s="17"/>
      <c r="H92" s="17">
        <f>E92*D92</f>
        <v>10.4</v>
      </c>
    </row>
    <row r="93" spans="1:8">
      <c r="A93" s="17"/>
      <c r="B93" s="2" t="s">
        <v>59</v>
      </c>
      <c r="C93" s="2"/>
      <c r="D93" s="17"/>
      <c r="E93" s="17"/>
      <c r="F93" s="17"/>
      <c r="G93" s="17"/>
      <c r="H93" s="17">
        <f>SUM(H90:H92)</f>
        <v>20.6</v>
      </c>
    </row>
    <row r="94" spans="1:8" ht="293.25">
      <c r="A94" s="17"/>
      <c r="B94" s="5" t="s">
        <v>30</v>
      </c>
      <c r="C94" s="5"/>
      <c r="D94" s="17"/>
      <c r="E94" s="17"/>
      <c r="F94" s="17"/>
      <c r="G94" s="17"/>
      <c r="H94" s="17"/>
    </row>
    <row r="95" spans="1:8">
      <c r="A95" s="17"/>
      <c r="B95" s="2" t="s">
        <v>58</v>
      </c>
      <c r="C95" s="2"/>
      <c r="D95" s="17">
        <v>1</v>
      </c>
      <c r="E95" s="17">
        <v>0.9</v>
      </c>
      <c r="F95" s="17">
        <v>2.1</v>
      </c>
      <c r="G95" s="17"/>
      <c r="H95" s="17">
        <f>F95*E95*D95</f>
        <v>1.8900000000000001</v>
      </c>
    </row>
    <row r="96" spans="1:8">
      <c r="A96" s="17"/>
      <c r="B96" s="2" t="s">
        <v>46</v>
      </c>
      <c r="C96" s="2"/>
      <c r="D96" s="17">
        <v>1</v>
      </c>
      <c r="E96" s="17">
        <v>0.9</v>
      </c>
      <c r="F96" s="17">
        <v>2.1</v>
      </c>
      <c r="G96" s="17"/>
      <c r="H96" s="17">
        <f>F96*E96*D96</f>
        <v>1.8900000000000001</v>
      </c>
    </row>
    <row r="97" spans="1:8">
      <c r="A97" s="17"/>
      <c r="B97" s="2" t="s">
        <v>94</v>
      </c>
      <c r="C97" s="2"/>
      <c r="D97" s="17">
        <v>2</v>
      </c>
      <c r="E97" s="17">
        <v>1</v>
      </c>
      <c r="F97" s="17">
        <v>2.1</v>
      </c>
      <c r="G97" s="17"/>
      <c r="H97" s="17">
        <f>F97*E97*D97</f>
        <v>4.2</v>
      </c>
    </row>
    <row r="98" spans="1:8">
      <c r="A98" s="17"/>
      <c r="B98" s="17" t="s">
        <v>60</v>
      </c>
      <c r="C98" s="17"/>
      <c r="D98" s="17"/>
      <c r="E98" s="17"/>
      <c r="F98" s="17"/>
      <c r="G98" s="17"/>
      <c r="H98" s="17">
        <f>SUM(H95:H97)</f>
        <v>7.98</v>
      </c>
    </row>
    <row r="99" spans="1:8">
      <c r="A99" s="17"/>
      <c r="B99" s="17"/>
      <c r="C99" s="17"/>
      <c r="D99" s="17"/>
      <c r="E99" s="17"/>
      <c r="F99" s="17"/>
      <c r="G99" s="17"/>
      <c r="H99" s="17"/>
    </row>
    <row r="100" spans="1:8" ht="195">
      <c r="A100" s="17"/>
      <c r="B100" s="6" t="s">
        <v>62</v>
      </c>
      <c r="C100" s="6"/>
      <c r="D100" s="17"/>
      <c r="E100" s="17"/>
      <c r="F100" s="17"/>
      <c r="G100" s="17"/>
      <c r="H100" s="17"/>
    </row>
    <row r="101" spans="1:8">
      <c r="A101" s="17"/>
      <c r="B101" s="6"/>
      <c r="C101" s="6"/>
      <c r="D101" s="17">
        <v>1</v>
      </c>
      <c r="E101" s="17">
        <v>2.2999999999999998</v>
      </c>
      <c r="F101" s="17">
        <v>2.5</v>
      </c>
      <c r="G101" s="17"/>
      <c r="H101" s="17">
        <f>F101*E101*D101</f>
        <v>5.75</v>
      </c>
    </row>
    <row r="102" spans="1:8" ht="225">
      <c r="A102" s="17"/>
      <c r="B102" s="10" t="s">
        <v>61</v>
      </c>
      <c r="C102" s="10"/>
      <c r="D102" s="17"/>
      <c r="E102" s="17"/>
      <c r="F102" s="17"/>
      <c r="G102" s="17"/>
      <c r="H102" s="17"/>
    </row>
    <row r="103" spans="1:8">
      <c r="A103" s="17"/>
      <c r="B103" s="10"/>
      <c r="C103" s="10"/>
      <c r="D103" s="17">
        <v>2</v>
      </c>
      <c r="E103" s="24">
        <v>2.2999999999999998</v>
      </c>
      <c r="F103" s="24">
        <v>1</v>
      </c>
      <c r="G103" s="17"/>
      <c r="H103" s="24">
        <f>F103*E103*D103</f>
        <v>4.5999999999999996</v>
      </c>
    </row>
    <row r="104" spans="1:8">
      <c r="A104" s="17"/>
      <c r="B104" s="10"/>
      <c r="C104" s="10"/>
      <c r="D104" s="17">
        <v>2</v>
      </c>
      <c r="E104" s="24">
        <v>2.5</v>
      </c>
      <c r="F104" s="24">
        <v>1</v>
      </c>
      <c r="G104" s="17"/>
      <c r="H104" s="24">
        <f>F104*E104*D104</f>
        <v>5</v>
      </c>
    </row>
    <row r="105" spans="1:8">
      <c r="A105" s="17"/>
      <c r="B105" s="10"/>
      <c r="C105" s="10"/>
      <c r="D105" s="17">
        <v>2</v>
      </c>
      <c r="E105" s="24">
        <v>3</v>
      </c>
      <c r="F105" s="24">
        <v>1.4</v>
      </c>
      <c r="G105" s="17"/>
      <c r="H105" s="24">
        <f>F105*E105*D105</f>
        <v>8.3999999999999986</v>
      </c>
    </row>
    <row r="106" spans="1:8">
      <c r="A106" s="17"/>
      <c r="B106" s="10"/>
      <c r="C106" s="10"/>
      <c r="D106" s="17"/>
      <c r="E106" s="17"/>
      <c r="F106" s="17"/>
      <c r="G106" s="17"/>
      <c r="H106" s="17"/>
    </row>
    <row r="107" spans="1:8">
      <c r="A107" s="17"/>
      <c r="B107" s="17"/>
      <c r="C107" s="17"/>
      <c r="D107" s="17"/>
      <c r="E107" s="17"/>
      <c r="F107" s="17"/>
      <c r="G107" s="17"/>
      <c r="H107" s="17"/>
    </row>
    <row r="108" spans="1:8" ht="60">
      <c r="A108" s="17"/>
      <c r="B108" s="2" t="s">
        <v>31</v>
      </c>
      <c r="C108" s="2"/>
      <c r="D108" s="17"/>
      <c r="E108" s="17"/>
      <c r="F108" s="17"/>
      <c r="G108" s="17"/>
      <c r="H108" s="17"/>
    </row>
    <row r="109" spans="1:8">
      <c r="A109" s="17"/>
      <c r="B109" s="2"/>
      <c r="C109" s="2"/>
      <c r="D109" s="17">
        <v>6</v>
      </c>
      <c r="E109" s="24">
        <v>2.9</v>
      </c>
      <c r="F109" s="24">
        <f>3.45-1.4</f>
        <v>2.0500000000000003</v>
      </c>
      <c r="G109" s="24"/>
      <c r="H109" s="24">
        <f>F109*E109*D109</f>
        <v>35.67</v>
      </c>
    </row>
    <row r="110" spans="1:8">
      <c r="A110" s="17"/>
      <c r="B110" s="2"/>
      <c r="C110" s="2"/>
      <c r="D110" s="17">
        <v>8</v>
      </c>
      <c r="E110" s="24">
        <v>0.2</v>
      </c>
      <c r="F110" s="24">
        <v>2.1</v>
      </c>
      <c r="G110" s="24"/>
      <c r="H110" s="24">
        <f t="shared" ref="H110:H119" si="1">F110*E110*D110</f>
        <v>3.3600000000000003</v>
      </c>
    </row>
    <row r="111" spans="1:8">
      <c r="A111" s="17"/>
      <c r="B111" s="2"/>
      <c r="C111" s="2"/>
      <c r="D111" s="17">
        <v>6</v>
      </c>
      <c r="E111" s="24">
        <v>1.5</v>
      </c>
      <c r="F111" s="24">
        <v>0.2</v>
      </c>
      <c r="G111" s="24"/>
      <c r="H111" s="24">
        <f t="shared" si="1"/>
        <v>1.8000000000000003</v>
      </c>
    </row>
    <row r="112" spans="1:8">
      <c r="A112" s="17"/>
      <c r="B112" s="2"/>
      <c r="C112" s="2"/>
      <c r="D112" s="17">
        <v>2</v>
      </c>
      <c r="E112" s="24">
        <v>1</v>
      </c>
      <c r="F112" s="24">
        <v>2.1</v>
      </c>
      <c r="G112" s="24"/>
      <c r="H112" s="24">
        <f t="shared" si="1"/>
        <v>4.2</v>
      </c>
    </row>
    <row r="113" spans="1:8">
      <c r="A113" s="17"/>
      <c r="B113" s="2"/>
      <c r="C113" s="2"/>
      <c r="D113" s="17">
        <v>2</v>
      </c>
      <c r="E113" s="24">
        <v>1</v>
      </c>
      <c r="F113" s="24">
        <f>2.1-1.4</f>
        <v>0.70000000000000018</v>
      </c>
      <c r="G113" s="24"/>
      <c r="H113" s="24">
        <f t="shared" si="1"/>
        <v>1.4000000000000004</v>
      </c>
    </row>
    <row r="114" spans="1:8">
      <c r="A114" s="17"/>
      <c r="B114" s="2"/>
      <c r="C114" s="2"/>
      <c r="D114" s="17">
        <v>2</v>
      </c>
      <c r="E114" s="24">
        <v>1.5</v>
      </c>
      <c r="F114" s="24">
        <v>1.5</v>
      </c>
      <c r="G114" s="24"/>
      <c r="H114" s="24">
        <f t="shared" si="1"/>
        <v>4.5</v>
      </c>
    </row>
    <row r="115" spans="1:8">
      <c r="A115" s="17"/>
      <c r="B115" s="2"/>
      <c r="C115" s="2"/>
      <c r="D115" s="17">
        <v>2</v>
      </c>
      <c r="E115" s="24">
        <v>5.8</v>
      </c>
      <c r="F115" s="24">
        <v>0.8</v>
      </c>
      <c r="G115" s="24"/>
      <c r="H115" s="24">
        <f t="shared" si="1"/>
        <v>9.2799999999999994</v>
      </c>
    </row>
    <row r="116" spans="1:8">
      <c r="A116" s="17"/>
      <c r="B116" s="2"/>
      <c r="C116" s="2"/>
      <c r="D116" s="17">
        <v>1</v>
      </c>
      <c r="E116" s="24">
        <v>2</v>
      </c>
      <c r="F116" s="24">
        <v>0.8</v>
      </c>
      <c r="G116" s="24"/>
      <c r="H116" s="24">
        <f t="shared" si="1"/>
        <v>1.6</v>
      </c>
    </row>
    <row r="117" spans="1:8">
      <c r="A117" s="17"/>
      <c r="B117" s="2"/>
      <c r="C117" s="2"/>
      <c r="D117" s="17">
        <v>1</v>
      </c>
      <c r="E117" s="24">
        <v>4.5999999999999996</v>
      </c>
      <c r="F117" s="24">
        <v>0.8</v>
      </c>
      <c r="G117" s="24"/>
      <c r="H117" s="24">
        <f t="shared" si="1"/>
        <v>3.6799999999999997</v>
      </c>
    </row>
    <row r="118" spans="1:8">
      <c r="A118" s="17"/>
      <c r="B118" s="2"/>
      <c r="C118" s="2"/>
      <c r="D118" s="17">
        <v>2</v>
      </c>
      <c r="E118" s="24">
        <v>5.8</v>
      </c>
      <c r="F118" s="24">
        <v>0.8</v>
      </c>
      <c r="G118" s="24"/>
      <c r="H118" s="24">
        <f t="shared" si="1"/>
        <v>9.2799999999999994</v>
      </c>
    </row>
    <row r="119" spans="1:8">
      <c r="A119" s="17"/>
      <c r="B119" s="2"/>
      <c r="C119" s="2"/>
      <c r="D119" s="17">
        <v>1</v>
      </c>
      <c r="E119" s="24">
        <v>2</v>
      </c>
      <c r="F119" s="24">
        <v>0.8</v>
      </c>
      <c r="G119" s="24"/>
      <c r="H119" s="24">
        <f t="shared" si="1"/>
        <v>1.6</v>
      </c>
    </row>
    <row r="120" spans="1:8">
      <c r="A120" s="17"/>
      <c r="B120" s="2"/>
      <c r="C120" s="2"/>
      <c r="D120" s="17"/>
      <c r="E120" s="24"/>
      <c r="F120" s="24"/>
      <c r="G120" s="24"/>
      <c r="H120" s="24"/>
    </row>
    <row r="121" spans="1:8">
      <c r="A121" s="17"/>
      <c r="B121" s="2"/>
      <c r="C121" s="2"/>
      <c r="D121" s="17"/>
      <c r="E121" s="24"/>
      <c r="F121" s="24"/>
      <c r="G121" s="24"/>
      <c r="H121" s="24"/>
    </row>
    <row r="122" spans="1:8">
      <c r="A122" s="17"/>
      <c r="B122" s="2"/>
      <c r="C122" s="2"/>
      <c r="D122" s="17"/>
      <c r="E122" s="17"/>
      <c r="F122" s="17"/>
      <c r="G122" s="17"/>
      <c r="H122" s="24">
        <f>SUM(H109:H119)</f>
        <v>76.37</v>
      </c>
    </row>
    <row r="123" spans="1:8" ht="30">
      <c r="A123" s="17"/>
      <c r="B123" s="2" t="s">
        <v>32</v>
      </c>
      <c r="C123" s="2"/>
      <c r="D123" s="17"/>
      <c r="E123" s="17"/>
      <c r="F123" s="17"/>
      <c r="G123" s="17"/>
      <c r="H123" s="17"/>
    </row>
    <row r="124" spans="1:8">
      <c r="A124" s="17"/>
      <c r="B124" s="2"/>
      <c r="C124" s="2"/>
      <c r="D124" s="17"/>
      <c r="E124" s="17"/>
      <c r="F124" s="17"/>
      <c r="G124" s="17"/>
      <c r="H124" s="17"/>
    </row>
    <row r="125" spans="1:8">
      <c r="A125" s="17"/>
      <c r="B125" s="2"/>
      <c r="C125" s="2"/>
      <c r="D125" s="17"/>
      <c r="E125" s="17"/>
      <c r="F125" s="17"/>
      <c r="G125" s="17"/>
      <c r="H125" s="17"/>
    </row>
    <row r="126" spans="1:8">
      <c r="A126" s="17"/>
      <c r="B126" s="2"/>
      <c r="C126" s="2"/>
      <c r="D126" s="17"/>
      <c r="E126" s="17"/>
      <c r="F126" s="17"/>
      <c r="G126" s="17"/>
      <c r="H126" s="17"/>
    </row>
    <row r="127" spans="1:8">
      <c r="A127" s="17"/>
      <c r="B127" s="2"/>
      <c r="C127" s="2"/>
      <c r="D127" s="17"/>
      <c r="E127" s="17"/>
      <c r="F127" s="17"/>
      <c r="G127" s="17"/>
      <c r="H127" s="17"/>
    </row>
    <row r="128" spans="1:8" ht="60">
      <c r="A128" s="17"/>
      <c r="B128" s="2" t="s">
        <v>12</v>
      </c>
      <c r="C128" s="2"/>
      <c r="D128" s="17"/>
      <c r="E128" s="17"/>
      <c r="F128" s="17"/>
      <c r="G128" s="17"/>
      <c r="H128" s="17"/>
    </row>
    <row r="129" spans="1:8">
      <c r="A129" s="17"/>
      <c r="B129" s="2"/>
      <c r="C129" s="2"/>
      <c r="D129" s="17"/>
      <c r="E129" s="17"/>
      <c r="F129" s="17"/>
      <c r="G129" s="17"/>
      <c r="H129" s="17"/>
    </row>
    <row r="130" spans="1:8">
      <c r="A130" s="17"/>
      <c r="B130" s="2"/>
      <c r="C130" s="2"/>
      <c r="D130" s="17"/>
      <c r="E130" s="17"/>
      <c r="F130" s="17"/>
      <c r="G130" s="17"/>
      <c r="H130" s="17"/>
    </row>
    <row r="131" spans="1:8">
      <c r="A131" s="17"/>
      <c r="B131" s="2"/>
      <c r="C131" s="2"/>
      <c r="D131" s="17"/>
      <c r="E131" s="17"/>
      <c r="F131" s="17"/>
      <c r="G131" s="17"/>
      <c r="H131" s="17"/>
    </row>
    <row r="132" spans="1:8" ht="180">
      <c r="A132" s="17"/>
      <c r="B132" s="2" t="s">
        <v>33</v>
      </c>
      <c r="C132" s="2"/>
      <c r="D132" s="17"/>
      <c r="E132" s="17"/>
      <c r="F132" s="17"/>
      <c r="G132" s="17"/>
      <c r="H132" s="17"/>
    </row>
    <row r="133" spans="1:8">
      <c r="A133" s="17"/>
      <c r="B133" s="2"/>
      <c r="C133" s="2"/>
      <c r="D133" s="17">
        <v>6</v>
      </c>
      <c r="E133" s="24">
        <v>2.9</v>
      </c>
      <c r="F133" s="24">
        <f>3.45-1.4</f>
        <v>2.0500000000000003</v>
      </c>
      <c r="G133" s="24"/>
      <c r="H133" s="24">
        <f>F133*E133*D133</f>
        <v>35.67</v>
      </c>
    </row>
    <row r="134" spans="1:8">
      <c r="A134" s="17"/>
      <c r="B134" s="2"/>
      <c r="C134" s="2"/>
      <c r="D134" s="17">
        <v>8</v>
      </c>
      <c r="E134" s="24">
        <v>0.2</v>
      </c>
      <c r="F134" s="24">
        <v>2.1</v>
      </c>
      <c r="G134" s="24"/>
      <c r="H134" s="24">
        <f t="shared" ref="H134:H143" si="2">F134*E134*D134</f>
        <v>3.3600000000000003</v>
      </c>
    </row>
    <row r="135" spans="1:8">
      <c r="A135" s="17"/>
      <c r="B135" s="2"/>
      <c r="C135" s="2"/>
      <c r="D135" s="17">
        <v>6</v>
      </c>
      <c r="E135" s="24">
        <v>1.5</v>
      </c>
      <c r="F135" s="24">
        <v>0.2</v>
      </c>
      <c r="G135" s="24"/>
      <c r="H135" s="24">
        <f t="shared" si="2"/>
        <v>1.8000000000000003</v>
      </c>
    </row>
    <row r="136" spans="1:8">
      <c r="A136" s="17"/>
      <c r="B136" s="2"/>
      <c r="C136" s="2"/>
      <c r="D136" s="17">
        <v>2</v>
      </c>
      <c r="E136" s="24">
        <v>1</v>
      </c>
      <c r="F136" s="24">
        <v>2.1</v>
      </c>
      <c r="G136" s="24"/>
      <c r="H136" s="24">
        <f t="shared" si="2"/>
        <v>4.2</v>
      </c>
    </row>
    <row r="137" spans="1:8">
      <c r="A137" s="17"/>
      <c r="B137" s="2"/>
      <c r="C137" s="2"/>
      <c r="D137" s="17">
        <v>2</v>
      </c>
      <c r="E137" s="24">
        <v>1</v>
      </c>
      <c r="F137" s="24">
        <f>2.1-1.4</f>
        <v>0.70000000000000018</v>
      </c>
      <c r="G137" s="24"/>
      <c r="H137" s="24">
        <f t="shared" si="2"/>
        <v>1.4000000000000004</v>
      </c>
    </row>
    <row r="138" spans="1:8">
      <c r="A138" s="17"/>
      <c r="B138" s="2"/>
      <c r="C138" s="2"/>
      <c r="D138" s="17">
        <v>2</v>
      </c>
      <c r="E138" s="24">
        <v>1.5</v>
      </c>
      <c r="F138" s="24">
        <v>1.5</v>
      </c>
      <c r="G138" s="24"/>
      <c r="H138" s="24">
        <f t="shared" si="2"/>
        <v>4.5</v>
      </c>
    </row>
    <row r="139" spans="1:8">
      <c r="A139" s="17"/>
      <c r="B139" s="2"/>
      <c r="C139" s="2"/>
      <c r="D139" s="17">
        <v>2</v>
      </c>
      <c r="E139" s="24">
        <v>5.8</v>
      </c>
      <c r="F139" s="24">
        <v>0.8</v>
      </c>
      <c r="G139" s="24"/>
      <c r="H139" s="24">
        <f t="shared" si="2"/>
        <v>9.2799999999999994</v>
      </c>
    </row>
    <row r="140" spans="1:8">
      <c r="A140" s="17"/>
      <c r="B140" s="2"/>
      <c r="C140" s="2"/>
      <c r="D140" s="17">
        <v>1</v>
      </c>
      <c r="E140" s="24">
        <v>2</v>
      </c>
      <c r="F140" s="24">
        <v>0.8</v>
      </c>
      <c r="G140" s="24"/>
      <c r="H140" s="24">
        <f t="shared" si="2"/>
        <v>1.6</v>
      </c>
    </row>
    <row r="141" spans="1:8">
      <c r="A141" s="17"/>
      <c r="B141" s="2"/>
      <c r="C141" s="2"/>
      <c r="D141" s="17">
        <v>1</v>
      </c>
      <c r="E141" s="24">
        <v>4.5999999999999996</v>
      </c>
      <c r="F141" s="24">
        <v>0.8</v>
      </c>
      <c r="G141" s="24"/>
      <c r="H141" s="24">
        <f t="shared" si="2"/>
        <v>3.6799999999999997</v>
      </c>
    </row>
    <row r="142" spans="1:8">
      <c r="A142" s="17"/>
      <c r="B142" s="2"/>
      <c r="C142" s="2"/>
      <c r="D142" s="17">
        <v>2</v>
      </c>
      <c r="E142" s="24">
        <v>5.8</v>
      </c>
      <c r="F142" s="24">
        <v>0.8</v>
      </c>
      <c r="G142" s="24"/>
      <c r="H142" s="24">
        <f t="shared" si="2"/>
        <v>9.2799999999999994</v>
      </c>
    </row>
    <row r="143" spans="1:8">
      <c r="A143" s="17"/>
      <c r="B143" s="2"/>
      <c r="C143" s="2"/>
      <c r="D143" s="17">
        <v>1</v>
      </c>
      <c r="E143" s="24">
        <v>2</v>
      </c>
      <c r="F143" s="24">
        <v>0.8</v>
      </c>
      <c r="G143" s="24"/>
      <c r="H143" s="24">
        <f t="shared" si="2"/>
        <v>1.6</v>
      </c>
    </row>
    <row r="144" spans="1:8">
      <c r="A144" s="17"/>
      <c r="B144" s="2"/>
      <c r="C144" s="2"/>
      <c r="D144" s="17"/>
      <c r="E144" s="24"/>
      <c r="F144" s="24"/>
      <c r="G144" s="24"/>
      <c r="H144" s="24"/>
    </row>
    <row r="145" spans="1:8">
      <c r="A145" s="17"/>
      <c r="B145" s="2"/>
      <c r="C145" s="2"/>
      <c r="D145" s="17"/>
      <c r="E145" s="17"/>
      <c r="F145" s="17"/>
      <c r="G145" s="17"/>
      <c r="H145" s="24">
        <f>SUM(H133:H143)</f>
        <v>76.37</v>
      </c>
    </row>
    <row r="146" spans="1:8">
      <c r="A146" s="17"/>
      <c r="B146" s="2"/>
      <c r="C146" s="2"/>
      <c r="D146" s="17"/>
      <c r="E146" s="17"/>
      <c r="F146" s="17"/>
      <c r="G146" s="17"/>
      <c r="H146" s="17"/>
    </row>
    <row r="147" spans="1:8" ht="105">
      <c r="A147" s="17"/>
      <c r="B147" s="2" t="s">
        <v>13</v>
      </c>
      <c r="C147" s="2"/>
      <c r="D147" s="17"/>
      <c r="E147" s="17"/>
      <c r="F147" s="17"/>
      <c r="G147" s="17"/>
      <c r="H147" s="17"/>
    </row>
    <row r="148" spans="1:8" ht="75">
      <c r="A148" s="17"/>
      <c r="B148" s="2" t="s">
        <v>14</v>
      </c>
      <c r="C148" s="2"/>
      <c r="D148" s="17"/>
      <c r="E148" s="17"/>
      <c r="F148" s="17"/>
      <c r="G148" s="17"/>
      <c r="H148" s="17"/>
    </row>
    <row r="149" spans="1:8">
      <c r="A149" s="17"/>
      <c r="B149" s="17"/>
      <c r="C149" s="17"/>
      <c r="D149" s="17"/>
      <c r="E149" s="17"/>
      <c r="F149" s="17"/>
      <c r="G149" s="17"/>
      <c r="H149" s="17"/>
    </row>
    <row r="150" spans="1:8">
      <c r="A150" s="17"/>
      <c r="B150" s="17"/>
      <c r="C150" s="17"/>
      <c r="D150" s="17"/>
      <c r="E150" s="17"/>
      <c r="F150" s="17"/>
      <c r="G150" s="17"/>
      <c r="H150" s="17"/>
    </row>
    <row r="151" spans="1:8" ht="191.25">
      <c r="A151" s="17"/>
      <c r="B151" s="7" t="s">
        <v>34</v>
      </c>
      <c r="C151" s="7"/>
      <c r="D151" s="17"/>
      <c r="E151" s="17"/>
      <c r="F151" s="17"/>
      <c r="G151" s="17"/>
      <c r="H151" s="17"/>
    </row>
    <row r="152" spans="1:8">
      <c r="A152" s="17"/>
      <c r="B152" s="7" t="s">
        <v>393</v>
      </c>
      <c r="C152" s="7"/>
      <c r="D152" s="17">
        <v>1</v>
      </c>
      <c r="E152" s="17">
        <v>4</v>
      </c>
      <c r="F152" s="17">
        <v>2.5</v>
      </c>
      <c r="G152" s="17"/>
      <c r="H152" s="24">
        <f>D152*E152*F152</f>
        <v>10</v>
      </c>
    </row>
    <row r="153" spans="1:8">
      <c r="A153" s="17"/>
      <c r="B153" s="7" t="s">
        <v>48</v>
      </c>
      <c r="C153" s="7"/>
      <c r="D153" s="17">
        <v>1</v>
      </c>
      <c r="E153" s="17">
        <v>2</v>
      </c>
      <c r="F153" s="17">
        <v>0.6</v>
      </c>
      <c r="G153" s="17"/>
      <c r="H153" s="17">
        <f>F153*E153*D153</f>
        <v>1.2</v>
      </c>
    </row>
    <row r="154" spans="1:8">
      <c r="A154" s="17"/>
      <c r="B154" s="7"/>
      <c r="C154" s="7"/>
      <c r="D154" s="17">
        <v>1</v>
      </c>
      <c r="E154" s="17">
        <v>2.6</v>
      </c>
      <c r="F154" s="17">
        <v>0.1</v>
      </c>
      <c r="G154" s="17"/>
      <c r="H154" s="17">
        <f t="shared" ref="H154:H160" si="3">F154*E154*D154</f>
        <v>0.26</v>
      </c>
    </row>
    <row r="155" spans="1:8">
      <c r="A155" s="17"/>
      <c r="B155" s="7" t="s">
        <v>52</v>
      </c>
      <c r="C155" s="7"/>
      <c r="D155" s="17">
        <v>1</v>
      </c>
      <c r="E155" s="17">
        <v>3</v>
      </c>
      <c r="F155" s="17">
        <v>0.6</v>
      </c>
      <c r="G155" s="17"/>
      <c r="H155" s="17">
        <f t="shared" si="3"/>
        <v>1.7999999999999998</v>
      </c>
    </row>
    <row r="156" spans="1:8">
      <c r="A156" s="17"/>
      <c r="B156" s="7"/>
      <c r="C156" s="7"/>
      <c r="D156" s="17">
        <v>1</v>
      </c>
      <c r="E156" s="17">
        <v>3</v>
      </c>
      <c r="F156" s="17">
        <v>0.1</v>
      </c>
      <c r="G156" s="17"/>
      <c r="H156" s="17">
        <f t="shared" si="3"/>
        <v>0.30000000000000004</v>
      </c>
    </row>
    <row r="157" spans="1:8">
      <c r="A157" s="17"/>
      <c r="B157" s="7" t="s">
        <v>63</v>
      </c>
      <c r="C157" s="7"/>
      <c r="D157" s="17">
        <v>1</v>
      </c>
      <c r="E157" s="17">
        <v>2.6</v>
      </c>
      <c r="F157" s="17">
        <v>0.6</v>
      </c>
      <c r="G157" s="17"/>
      <c r="H157" s="17">
        <f t="shared" si="3"/>
        <v>1.56</v>
      </c>
    </row>
    <row r="158" spans="1:8">
      <c r="A158" s="17"/>
      <c r="B158" s="7"/>
      <c r="C158" s="7"/>
      <c r="D158" s="17">
        <v>1</v>
      </c>
      <c r="E158" s="17">
        <v>2.6</v>
      </c>
      <c r="F158" s="17">
        <v>0.1</v>
      </c>
      <c r="G158" s="17"/>
      <c r="H158" s="17">
        <f t="shared" si="3"/>
        <v>0.26</v>
      </c>
    </row>
    <row r="159" spans="1:8">
      <c r="A159" s="17"/>
      <c r="B159" s="7" t="s">
        <v>64</v>
      </c>
      <c r="C159" s="7"/>
      <c r="D159" s="17">
        <v>1</v>
      </c>
      <c r="E159" s="17">
        <v>15</v>
      </c>
      <c r="F159" s="17">
        <v>0.6</v>
      </c>
      <c r="G159" s="17"/>
      <c r="H159" s="17">
        <f t="shared" si="3"/>
        <v>9</v>
      </c>
    </row>
    <row r="160" spans="1:8">
      <c r="A160" s="17"/>
      <c r="B160" s="7"/>
      <c r="C160" s="7"/>
      <c r="D160" s="17">
        <v>1</v>
      </c>
      <c r="E160" s="17">
        <v>15</v>
      </c>
      <c r="F160" s="17">
        <v>0.1</v>
      </c>
      <c r="G160" s="17"/>
      <c r="H160" s="17">
        <f t="shared" si="3"/>
        <v>1.5</v>
      </c>
    </row>
    <row r="161" spans="1:8">
      <c r="A161" s="17"/>
      <c r="B161" s="7" t="s">
        <v>139</v>
      </c>
      <c r="C161" s="7"/>
      <c r="D161" s="17"/>
      <c r="E161" s="17"/>
      <c r="F161" s="17"/>
      <c r="G161" s="17"/>
      <c r="H161" s="24">
        <f>SUM(H152:H160)</f>
        <v>25.88</v>
      </c>
    </row>
    <row r="162" spans="1:8">
      <c r="A162" s="17"/>
      <c r="B162" s="29" t="s">
        <v>78</v>
      </c>
      <c r="C162" s="29"/>
      <c r="D162" s="17"/>
      <c r="E162" s="17"/>
      <c r="F162" s="17"/>
      <c r="G162" s="17"/>
      <c r="H162" s="22">
        <v>26</v>
      </c>
    </row>
    <row r="163" spans="1:8" ht="76.5">
      <c r="A163" s="17"/>
      <c r="B163" s="7" t="s">
        <v>35</v>
      </c>
      <c r="C163" s="7"/>
      <c r="D163" s="17"/>
      <c r="E163" s="17"/>
      <c r="F163" s="17"/>
      <c r="G163" s="17"/>
      <c r="H163" s="17"/>
    </row>
    <row r="164" spans="1:8">
      <c r="A164" s="17"/>
      <c r="B164" s="7" t="s">
        <v>48</v>
      </c>
      <c r="C164" s="7"/>
      <c r="D164" s="17">
        <v>1</v>
      </c>
      <c r="E164" s="17">
        <v>2.6</v>
      </c>
      <c r="F164" s="17"/>
      <c r="G164" s="17"/>
      <c r="H164" s="17">
        <f>E164*D164</f>
        <v>2.6</v>
      </c>
    </row>
    <row r="165" spans="1:8">
      <c r="A165" s="17"/>
      <c r="B165" s="7"/>
      <c r="C165" s="7"/>
      <c r="D165" s="17"/>
      <c r="E165" s="17"/>
      <c r="F165" s="17"/>
      <c r="G165" s="17"/>
      <c r="H165" s="17">
        <f t="shared" ref="H165:H170" si="4">E165*D165</f>
        <v>0</v>
      </c>
    </row>
    <row r="166" spans="1:8">
      <c r="A166" s="17"/>
      <c r="B166" s="7" t="s">
        <v>52</v>
      </c>
      <c r="C166" s="7"/>
      <c r="D166" s="17">
        <v>1</v>
      </c>
      <c r="E166" s="17">
        <v>2.6</v>
      </c>
      <c r="F166" s="17"/>
      <c r="G166" s="17"/>
      <c r="H166" s="17">
        <f t="shared" si="4"/>
        <v>2.6</v>
      </c>
    </row>
    <row r="167" spans="1:8">
      <c r="A167" s="17"/>
      <c r="B167" s="7"/>
      <c r="C167" s="7"/>
      <c r="D167" s="17"/>
      <c r="E167" s="17"/>
      <c r="F167" s="17"/>
      <c r="G167" s="17"/>
      <c r="H167" s="17">
        <f t="shared" si="4"/>
        <v>0</v>
      </c>
    </row>
    <row r="168" spans="1:8">
      <c r="A168" s="17"/>
      <c r="B168" s="7" t="s">
        <v>63</v>
      </c>
      <c r="C168" s="7"/>
      <c r="D168" s="17">
        <v>1</v>
      </c>
      <c r="E168" s="17">
        <v>2.6</v>
      </c>
      <c r="F168" s="17"/>
      <c r="G168" s="17"/>
      <c r="H168" s="17">
        <f t="shared" si="4"/>
        <v>2.6</v>
      </c>
    </row>
    <row r="169" spans="1:8">
      <c r="A169" s="17"/>
      <c r="B169" s="7"/>
      <c r="C169" s="7"/>
      <c r="D169" s="17">
        <v>1</v>
      </c>
      <c r="E169" s="17">
        <v>2</v>
      </c>
      <c r="F169" s="17"/>
      <c r="G169" s="17"/>
      <c r="H169" s="17">
        <f t="shared" si="4"/>
        <v>2</v>
      </c>
    </row>
    <row r="170" spans="1:8">
      <c r="A170" s="17"/>
      <c r="B170" s="7" t="s">
        <v>64</v>
      </c>
      <c r="C170" s="7"/>
      <c r="D170" s="17">
        <v>2</v>
      </c>
      <c r="E170" s="17">
        <v>15</v>
      </c>
      <c r="F170" s="17"/>
      <c r="G170" s="17"/>
      <c r="H170" s="17">
        <f t="shared" si="4"/>
        <v>30</v>
      </c>
    </row>
    <row r="171" spans="1:8">
      <c r="A171" s="17"/>
      <c r="B171" s="17"/>
      <c r="C171" s="17"/>
      <c r="D171" s="17"/>
      <c r="E171" s="17"/>
      <c r="F171" s="17"/>
      <c r="G171" s="17"/>
      <c r="H171" s="17"/>
    </row>
    <row r="172" spans="1:8" ht="84.75" customHeight="1">
      <c r="A172" s="17"/>
      <c r="B172" s="9" t="s">
        <v>36</v>
      </c>
      <c r="C172" s="9"/>
      <c r="D172" s="17"/>
      <c r="E172" s="17"/>
      <c r="F172" s="17"/>
      <c r="G172" s="17"/>
      <c r="H172" s="17"/>
    </row>
    <row r="173" spans="1:8" ht="21.75" customHeight="1">
      <c r="A173" s="17"/>
      <c r="B173" s="9" t="s">
        <v>69</v>
      </c>
      <c r="C173" s="9"/>
      <c r="D173" s="17"/>
      <c r="E173" s="17"/>
      <c r="F173" s="17"/>
      <c r="G173" s="17"/>
      <c r="H173" s="17"/>
    </row>
    <row r="174" spans="1:8" ht="21.75" customHeight="1">
      <c r="A174" s="17"/>
      <c r="B174" s="9" t="s">
        <v>65</v>
      </c>
      <c r="C174" s="9"/>
      <c r="D174" s="17">
        <v>10</v>
      </c>
      <c r="E174" s="24">
        <v>5.6</v>
      </c>
      <c r="F174" s="24"/>
      <c r="G174" s="24"/>
      <c r="H174" s="24">
        <f>E174*D174</f>
        <v>56</v>
      </c>
    </row>
    <row r="175" spans="1:8" ht="21.75" customHeight="1">
      <c r="A175" s="17"/>
      <c r="B175" s="9" t="s">
        <v>66</v>
      </c>
      <c r="C175" s="9"/>
      <c r="D175" s="17">
        <v>6</v>
      </c>
      <c r="E175" s="24">
        <v>5.0999999999999996</v>
      </c>
      <c r="F175" s="24"/>
      <c r="G175" s="24"/>
      <c r="H175" s="24">
        <f>E175*D175</f>
        <v>30.599999999999998</v>
      </c>
    </row>
    <row r="176" spans="1:8" ht="21.75" customHeight="1">
      <c r="A176" s="17"/>
      <c r="B176" s="9"/>
      <c r="C176" s="9"/>
      <c r="D176" s="17"/>
      <c r="E176" s="24"/>
      <c r="F176" s="24"/>
      <c r="G176" s="24"/>
      <c r="H176" s="24">
        <f>SUM(H174:H175)</f>
        <v>86.6</v>
      </c>
    </row>
    <row r="177" spans="1:16" ht="21.75" customHeight="1">
      <c r="A177" s="17"/>
      <c r="B177" s="11" t="s">
        <v>68</v>
      </c>
      <c r="C177" s="11"/>
      <c r="D177" s="17"/>
      <c r="E177" s="17"/>
      <c r="F177" s="17"/>
      <c r="G177" s="17"/>
      <c r="H177" s="24">
        <f>H176*1.372</f>
        <v>118.8152</v>
      </c>
    </row>
    <row r="178" spans="1:16" ht="21.75" customHeight="1">
      <c r="A178" s="17"/>
      <c r="B178" s="9" t="s">
        <v>67</v>
      </c>
      <c r="C178" s="9"/>
      <c r="D178" s="17"/>
      <c r="E178" s="17"/>
      <c r="F178" s="17"/>
      <c r="G178" s="17"/>
      <c r="H178" s="17"/>
    </row>
    <row r="179" spans="1:16" ht="21.75" customHeight="1">
      <c r="A179" s="17"/>
      <c r="B179" s="9" t="s">
        <v>70</v>
      </c>
      <c r="C179" s="9"/>
      <c r="D179" s="17"/>
      <c r="E179" s="17"/>
      <c r="F179" s="17"/>
      <c r="G179" s="17"/>
      <c r="H179" s="17"/>
      <c r="O179">
        <f>3.45-0.8</f>
        <v>2.6500000000000004</v>
      </c>
    </row>
    <row r="180" spans="1:16" ht="21.75" customHeight="1">
      <c r="A180" s="17"/>
      <c r="B180" s="9" t="s">
        <v>73</v>
      </c>
      <c r="C180" s="9"/>
      <c r="D180" s="17">
        <v>1</v>
      </c>
      <c r="E180" s="24">
        <f>3.45+3+2.7+2</f>
        <v>11.15</v>
      </c>
      <c r="F180" s="17"/>
      <c r="G180" s="17"/>
      <c r="H180" s="24">
        <f>E180*D180</f>
        <v>11.15</v>
      </c>
      <c r="O180">
        <f>2.7+2.7+2+2</f>
        <v>9.4</v>
      </c>
    </row>
    <row r="181" spans="1:16" ht="15" customHeight="1">
      <c r="A181" s="17"/>
      <c r="B181" s="9" t="s">
        <v>74</v>
      </c>
      <c r="C181" s="9"/>
      <c r="D181" s="17">
        <v>1</v>
      </c>
      <c r="E181" s="24">
        <f>3.45+3+2.7+2</f>
        <v>11.15</v>
      </c>
      <c r="F181" s="17"/>
      <c r="G181" s="17"/>
      <c r="H181" s="24">
        <f>E181*D181</f>
        <v>11.15</v>
      </c>
      <c r="P181">
        <f>15+15+2.7+2.7</f>
        <v>35.400000000000006</v>
      </c>
    </row>
    <row r="182" spans="1:16" ht="15" customHeight="1">
      <c r="A182" s="17"/>
      <c r="B182" s="9" t="s">
        <v>71</v>
      </c>
      <c r="C182" s="9"/>
      <c r="D182" s="17">
        <v>1</v>
      </c>
      <c r="E182" s="24">
        <v>22</v>
      </c>
      <c r="F182" s="17"/>
      <c r="G182" s="17"/>
      <c r="H182" s="24">
        <f>E182*D182</f>
        <v>22</v>
      </c>
    </row>
    <row r="183" spans="1:16" ht="15" customHeight="1">
      <c r="A183" s="17"/>
      <c r="B183" s="9" t="s">
        <v>93</v>
      </c>
      <c r="C183" s="9"/>
      <c r="D183" s="17">
        <v>2</v>
      </c>
      <c r="E183" s="24">
        <v>11.5</v>
      </c>
      <c r="F183" s="17"/>
      <c r="G183" s="17"/>
      <c r="H183" s="24">
        <f>E183*D183</f>
        <v>23</v>
      </c>
    </row>
    <row r="184" spans="1:16" ht="15" customHeight="1">
      <c r="A184" s="17"/>
      <c r="B184" s="9" t="s">
        <v>48</v>
      </c>
      <c r="C184" s="9"/>
      <c r="D184" s="17">
        <v>1</v>
      </c>
      <c r="E184" s="24">
        <f>3.5+1.8+3.5+0.8+3.45+3.45</f>
        <v>16.5</v>
      </c>
      <c r="F184" s="17"/>
      <c r="G184" s="17"/>
      <c r="H184" s="24">
        <f>E184*D184</f>
        <v>16.5</v>
      </c>
    </row>
    <row r="185" spans="1:16" ht="15" customHeight="1">
      <c r="A185" s="17"/>
      <c r="B185" s="9"/>
      <c r="C185" s="9"/>
      <c r="D185" s="17"/>
      <c r="E185" s="24"/>
      <c r="F185" s="17"/>
      <c r="G185" s="17"/>
      <c r="H185" s="24">
        <f>SUM(H180:H184)</f>
        <v>83.8</v>
      </c>
    </row>
    <row r="186" spans="1:16" ht="15" customHeight="1">
      <c r="A186" s="17"/>
      <c r="B186" s="11" t="s">
        <v>75</v>
      </c>
      <c r="C186" s="11"/>
      <c r="D186" s="17"/>
      <c r="E186" s="24"/>
      <c r="F186" s="17"/>
      <c r="G186" s="17"/>
      <c r="H186" s="24">
        <f>H185*1.777</f>
        <v>148.9126</v>
      </c>
    </row>
    <row r="187" spans="1:16" ht="15" customHeight="1">
      <c r="A187" s="17"/>
      <c r="B187" s="9"/>
      <c r="C187" s="9"/>
      <c r="D187" s="17"/>
      <c r="E187" s="17"/>
      <c r="F187" s="17"/>
      <c r="G187" s="17"/>
      <c r="H187" s="24"/>
    </row>
    <row r="188" spans="1:16" ht="15" customHeight="1">
      <c r="A188" s="17"/>
      <c r="B188" s="9" t="s">
        <v>72</v>
      </c>
      <c r="C188" s="9"/>
      <c r="D188" s="17"/>
      <c r="E188" s="17"/>
      <c r="F188" s="17"/>
      <c r="G188" s="17"/>
      <c r="H188" s="24"/>
    </row>
    <row r="189" spans="1:16" ht="15" customHeight="1">
      <c r="A189" s="17"/>
      <c r="B189" s="9" t="s">
        <v>73</v>
      </c>
      <c r="C189" s="9"/>
      <c r="D189" s="17">
        <v>1</v>
      </c>
      <c r="E189" s="24">
        <f>2.7+3+3.45</f>
        <v>9.15</v>
      </c>
      <c r="F189" s="17"/>
      <c r="G189" s="17"/>
      <c r="H189" s="24">
        <f>E189*D189</f>
        <v>9.15</v>
      </c>
    </row>
    <row r="190" spans="1:16" ht="15" customHeight="1">
      <c r="A190" s="17"/>
      <c r="B190" s="9" t="s">
        <v>74</v>
      </c>
      <c r="C190" s="9"/>
      <c r="D190" s="17">
        <v>1</v>
      </c>
      <c r="E190" s="24">
        <v>9.15</v>
      </c>
      <c r="F190" s="17"/>
      <c r="G190" s="17"/>
      <c r="H190" s="24">
        <f>E190*D190</f>
        <v>9.15</v>
      </c>
    </row>
    <row r="191" spans="1:16" ht="15" customHeight="1">
      <c r="A191" s="17"/>
      <c r="B191" s="9" t="s">
        <v>71</v>
      </c>
      <c r="C191" s="9"/>
      <c r="D191" s="17">
        <v>1</v>
      </c>
      <c r="E191" s="24">
        <v>17</v>
      </c>
      <c r="F191" s="17"/>
      <c r="G191" s="17"/>
      <c r="H191" s="24">
        <f>E191*D191</f>
        <v>17</v>
      </c>
    </row>
    <row r="192" spans="1:16" ht="15.75" customHeight="1">
      <c r="A192" s="17"/>
      <c r="B192" s="9" t="s">
        <v>93</v>
      </c>
      <c r="C192" s="9"/>
      <c r="D192" s="17">
        <v>2</v>
      </c>
      <c r="E192" s="24">
        <v>10</v>
      </c>
      <c r="F192" s="17"/>
      <c r="G192" s="17"/>
      <c r="H192" s="24">
        <f>E192*D192</f>
        <v>20</v>
      </c>
    </row>
    <row r="193" spans="1:8">
      <c r="A193" s="17"/>
      <c r="B193" s="9" t="s">
        <v>48</v>
      </c>
      <c r="C193" s="9"/>
      <c r="D193" s="17">
        <v>1</v>
      </c>
      <c r="E193" s="24">
        <v>25.5</v>
      </c>
      <c r="F193" s="17"/>
      <c r="G193" s="17"/>
      <c r="H193" s="24">
        <f>E193*D193</f>
        <v>25.5</v>
      </c>
    </row>
    <row r="194" spans="1:8">
      <c r="A194" s="17"/>
      <c r="B194" s="9" t="s">
        <v>60</v>
      </c>
      <c r="C194" s="9"/>
      <c r="D194" s="17"/>
      <c r="E194" s="17"/>
      <c r="F194" s="17"/>
      <c r="G194" s="17"/>
      <c r="H194" s="24">
        <f>SUM(H189:H193)</f>
        <v>80.8</v>
      </c>
    </row>
    <row r="195" spans="1:8">
      <c r="A195" s="17"/>
      <c r="B195" s="11" t="s">
        <v>97</v>
      </c>
      <c r="C195" s="11"/>
      <c r="D195" s="17"/>
      <c r="E195" s="17"/>
      <c r="F195" s="17"/>
      <c r="G195" s="17"/>
      <c r="H195" s="24">
        <f>H194*1.439</f>
        <v>116.27120000000001</v>
      </c>
    </row>
    <row r="196" spans="1:8">
      <c r="A196" s="17"/>
      <c r="B196" s="9"/>
      <c r="C196" s="9"/>
      <c r="D196" s="17"/>
      <c r="E196" s="17"/>
      <c r="F196" s="17"/>
      <c r="G196" s="17"/>
      <c r="H196" s="17"/>
    </row>
    <row r="197" spans="1:8">
      <c r="A197" s="17"/>
      <c r="B197" s="9" t="s">
        <v>79</v>
      </c>
      <c r="C197" s="9"/>
      <c r="D197" s="17"/>
      <c r="E197" s="17"/>
      <c r="F197" s="17"/>
      <c r="G197" s="17"/>
      <c r="H197" s="24">
        <f>H195+H186+H177</f>
        <v>383.99900000000002</v>
      </c>
    </row>
    <row r="198" spans="1:8">
      <c r="A198" s="17"/>
      <c r="B198" s="9" t="s">
        <v>78</v>
      </c>
      <c r="C198" s="9"/>
      <c r="D198" s="17"/>
      <c r="E198" s="17"/>
      <c r="F198" s="17"/>
      <c r="G198" s="17"/>
      <c r="H198" s="24">
        <v>400</v>
      </c>
    </row>
    <row r="199" spans="1:8" ht="103.5" customHeight="1">
      <c r="A199" s="17"/>
      <c r="B199" s="9" t="s">
        <v>76</v>
      </c>
      <c r="C199" s="9"/>
      <c r="D199" s="17"/>
      <c r="E199" s="17"/>
      <c r="F199" s="17"/>
      <c r="G199" s="17"/>
      <c r="H199" s="17"/>
    </row>
    <row r="200" spans="1:8">
      <c r="A200" s="17"/>
      <c r="B200" s="9" t="s">
        <v>77</v>
      </c>
      <c r="C200" s="9"/>
      <c r="D200" s="17"/>
      <c r="E200" s="17"/>
      <c r="F200" s="17"/>
      <c r="G200" s="17"/>
      <c r="H200" s="17"/>
    </row>
    <row r="201" spans="1:8">
      <c r="A201" s="17"/>
      <c r="B201" s="19" t="s">
        <v>65</v>
      </c>
      <c r="C201" s="19"/>
      <c r="D201" s="17"/>
      <c r="E201" s="17"/>
      <c r="F201" s="17"/>
      <c r="G201" s="17"/>
      <c r="H201" s="17"/>
    </row>
    <row r="202" spans="1:8" ht="21.75" customHeight="1">
      <c r="A202" s="17"/>
      <c r="B202" s="12" t="s">
        <v>80</v>
      </c>
      <c r="C202" s="12"/>
      <c r="D202" s="14">
        <v>10</v>
      </c>
      <c r="E202" s="12">
        <v>8.0500000000000007</v>
      </c>
      <c r="F202" s="15">
        <f t="shared" ref="F202:F208" si="5">E202*D202</f>
        <v>80.5</v>
      </c>
      <c r="G202" s="16" t="s">
        <v>81</v>
      </c>
      <c r="H202" s="15">
        <f>F202*1.1</f>
        <v>88.550000000000011</v>
      </c>
    </row>
    <row r="203" spans="1:8" ht="21.75" customHeight="1">
      <c r="A203" s="17"/>
      <c r="B203" s="12" t="s">
        <v>82</v>
      </c>
      <c r="C203" s="12"/>
      <c r="D203" s="14">
        <v>10</v>
      </c>
      <c r="E203" s="12">
        <v>1.25</v>
      </c>
      <c r="F203" s="15">
        <f t="shared" si="5"/>
        <v>12.5</v>
      </c>
      <c r="G203" s="16" t="s">
        <v>83</v>
      </c>
      <c r="H203" s="15">
        <f>F203*0.904</f>
        <v>11.3</v>
      </c>
    </row>
    <row r="204" spans="1:8" ht="21.75" customHeight="1">
      <c r="A204" s="17"/>
      <c r="B204" s="12" t="s">
        <v>84</v>
      </c>
      <c r="C204" s="12"/>
      <c r="D204" s="14">
        <v>10</v>
      </c>
      <c r="E204" s="12">
        <v>1.25</v>
      </c>
      <c r="F204" s="15">
        <f t="shared" si="5"/>
        <v>12.5</v>
      </c>
      <c r="G204" s="16" t="s">
        <v>85</v>
      </c>
      <c r="H204" s="15">
        <f>F204*1.504</f>
        <v>18.8</v>
      </c>
    </row>
    <row r="205" spans="1:8" ht="21.75" customHeight="1">
      <c r="A205" s="17"/>
      <c r="B205" s="12" t="s">
        <v>86</v>
      </c>
      <c r="C205" s="12"/>
      <c r="D205" s="14">
        <v>10</v>
      </c>
      <c r="E205" s="12">
        <v>1.25</v>
      </c>
      <c r="F205" s="15">
        <f t="shared" si="5"/>
        <v>12.5</v>
      </c>
      <c r="G205" s="16" t="s">
        <v>83</v>
      </c>
      <c r="H205" s="15">
        <f>F205*0.904</f>
        <v>11.3</v>
      </c>
    </row>
    <row r="206" spans="1:8" ht="21.75" customHeight="1">
      <c r="A206" s="17"/>
      <c r="B206" s="12" t="s">
        <v>87</v>
      </c>
      <c r="C206" s="12"/>
      <c r="D206" s="14">
        <v>10</v>
      </c>
      <c r="E206" s="12">
        <v>24.5</v>
      </c>
      <c r="F206" s="15">
        <f t="shared" si="5"/>
        <v>245</v>
      </c>
      <c r="G206" s="16" t="s">
        <v>88</v>
      </c>
      <c r="H206" s="15">
        <f>F206*0.124</f>
        <v>30.38</v>
      </c>
    </row>
    <row r="207" spans="1:8" ht="21.75" customHeight="1">
      <c r="A207" s="17"/>
      <c r="B207" s="12" t="s">
        <v>89</v>
      </c>
      <c r="C207" s="12"/>
      <c r="D207" s="14">
        <v>10</v>
      </c>
      <c r="E207" s="12">
        <v>1</v>
      </c>
      <c r="F207" s="15">
        <f t="shared" si="5"/>
        <v>10</v>
      </c>
      <c r="G207" s="16" t="s">
        <v>90</v>
      </c>
      <c r="H207" s="15">
        <f>F207*0.632</f>
        <v>6.32</v>
      </c>
    </row>
    <row r="208" spans="1:8" ht="20.25" customHeight="1">
      <c r="A208" s="17"/>
      <c r="B208" s="12" t="s">
        <v>91</v>
      </c>
      <c r="C208" s="12"/>
      <c r="D208" s="14">
        <v>10</v>
      </c>
      <c r="E208" s="12">
        <v>5.25</v>
      </c>
      <c r="F208" s="15">
        <f t="shared" si="5"/>
        <v>52.5</v>
      </c>
      <c r="G208" s="16" t="s">
        <v>92</v>
      </c>
      <c r="H208" s="15">
        <f>F208*0.14</f>
        <v>7.3500000000000005</v>
      </c>
    </row>
    <row r="209" spans="1:8" ht="20.25" customHeight="1">
      <c r="A209" s="17"/>
      <c r="B209" s="12" t="s">
        <v>95</v>
      </c>
      <c r="C209" s="12"/>
      <c r="D209" s="14"/>
      <c r="E209" s="12"/>
      <c r="F209" s="15"/>
      <c r="G209" s="16"/>
      <c r="H209" s="15">
        <f>SUM(H202:H208)</f>
        <v>174</v>
      </c>
    </row>
    <row r="210" spans="1:8" ht="20.25" customHeight="1">
      <c r="A210" s="17"/>
      <c r="B210" s="56" t="s">
        <v>66</v>
      </c>
      <c r="C210" s="56"/>
      <c r="D210" s="14"/>
      <c r="E210" s="12"/>
      <c r="F210" s="15"/>
      <c r="G210" s="16"/>
      <c r="H210" s="15"/>
    </row>
    <row r="211" spans="1:8" ht="20.25" customHeight="1">
      <c r="A211" s="17"/>
      <c r="B211" s="12" t="s">
        <v>80</v>
      </c>
      <c r="C211" s="12"/>
      <c r="D211" s="14">
        <v>6</v>
      </c>
      <c r="E211" s="17">
        <v>4.5</v>
      </c>
      <c r="F211" s="15">
        <f t="shared" ref="F211:F216" si="6">E211*D211</f>
        <v>27</v>
      </c>
      <c r="G211" s="16" t="s">
        <v>81</v>
      </c>
      <c r="H211" s="15">
        <f>F211*1.1</f>
        <v>29.700000000000003</v>
      </c>
    </row>
    <row r="212" spans="1:8" ht="25.5">
      <c r="A212" s="17"/>
      <c r="B212" s="12" t="s">
        <v>82</v>
      </c>
      <c r="C212" s="12"/>
      <c r="D212" s="14">
        <v>6</v>
      </c>
      <c r="E212" s="17">
        <v>0.85</v>
      </c>
      <c r="F212" s="15">
        <f t="shared" si="6"/>
        <v>5.0999999999999996</v>
      </c>
      <c r="G212" s="16" t="s">
        <v>83</v>
      </c>
      <c r="H212" s="15">
        <f>F212*0.904</f>
        <v>4.6103999999999994</v>
      </c>
    </row>
    <row r="213" spans="1:8" ht="25.5">
      <c r="A213" s="17"/>
      <c r="B213" s="12" t="s">
        <v>84</v>
      </c>
      <c r="C213" s="12"/>
      <c r="D213" s="14">
        <v>6</v>
      </c>
      <c r="E213" s="17">
        <v>0.85</v>
      </c>
      <c r="F213" s="15">
        <f t="shared" si="6"/>
        <v>5.0999999999999996</v>
      </c>
      <c r="G213" s="16" t="s">
        <v>85</v>
      </c>
      <c r="H213" s="15">
        <f>F213*1.504</f>
        <v>7.6703999999999999</v>
      </c>
    </row>
    <row r="214" spans="1:8" ht="25.5">
      <c r="A214" s="17"/>
      <c r="B214" s="12" t="s">
        <v>86</v>
      </c>
      <c r="C214" s="12"/>
      <c r="D214" s="14">
        <v>6</v>
      </c>
      <c r="E214" s="17">
        <v>0.85</v>
      </c>
      <c r="F214" s="15">
        <f t="shared" si="6"/>
        <v>5.0999999999999996</v>
      </c>
      <c r="G214" s="16" t="s">
        <v>83</v>
      </c>
      <c r="H214" s="15">
        <f>F214*0.904</f>
        <v>4.6103999999999994</v>
      </c>
    </row>
    <row r="215" spans="1:8" ht="25.5">
      <c r="A215" s="17"/>
      <c r="B215" s="12" t="s">
        <v>87</v>
      </c>
      <c r="C215" s="12"/>
      <c r="D215" s="14">
        <v>6</v>
      </c>
      <c r="E215" s="17">
        <v>14</v>
      </c>
      <c r="F215" s="15">
        <f t="shared" si="6"/>
        <v>84</v>
      </c>
      <c r="G215" s="16" t="s">
        <v>88</v>
      </c>
      <c r="H215" s="15">
        <f>F215*0.124</f>
        <v>10.416</v>
      </c>
    </row>
    <row r="216" spans="1:8" ht="25.5">
      <c r="A216" s="17"/>
      <c r="B216" s="12" t="s">
        <v>89</v>
      </c>
      <c r="C216" s="12"/>
      <c r="D216" s="14">
        <v>6</v>
      </c>
      <c r="E216" s="17">
        <v>0.75</v>
      </c>
      <c r="F216" s="15">
        <f t="shared" si="6"/>
        <v>4.5</v>
      </c>
      <c r="G216" s="16" t="s">
        <v>90</v>
      </c>
      <c r="H216" s="15">
        <f>F216*0.632</f>
        <v>2.8439999999999999</v>
      </c>
    </row>
    <row r="217" spans="1:8" ht="23.25" customHeight="1">
      <c r="A217" s="17"/>
      <c r="B217" s="12" t="s">
        <v>99</v>
      </c>
      <c r="C217" s="12"/>
      <c r="D217" s="14"/>
      <c r="E217" s="12"/>
      <c r="F217" s="15"/>
      <c r="G217" s="16"/>
      <c r="H217" s="15">
        <f>SUM(H211:H216)</f>
        <v>59.851199999999999</v>
      </c>
    </row>
    <row r="218" spans="1:8">
      <c r="A218" s="17"/>
      <c r="B218" s="12" t="s">
        <v>96</v>
      </c>
      <c r="C218" s="12"/>
      <c r="D218" s="14"/>
      <c r="E218" s="12"/>
      <c r="F218" s="15"/>
      <c r="G218" s="16"/>
      <c r="H218" s="15"/>
    </row>
    <row r="219" spans="1:8">
      <c r="A219" s="17"/>
      <c r="B219" s="12" t="s">
        <v>87</v>
      </c>
      <c r="C219" s="12"/>
      <c r="D219" s="14"/>
      <c r="E219" s="17"/>
      <c r="F219" s="15"/>
      <c r="G219" s="17"/>
      <c r="H219" s="17"/>
    </row>
    <row r="220" spans="1:8">
      <c r="A220" s="17"/>
      <c r="B220" s="9" t="s">
        <v>70</v>
      </c>
      <c r="C220" s="9"/>
      <c r="D220" s="17"/>
      <c r="E220" s="17"/>
      <c r="F220" s="17"/>
      <c r="G220" s="17"/>
      <c r="H220" s="17"/>
    </row>
    <row r="221" spans="1:8">
      <c r="A221" s="17"/>
      <c r="B221" s="9" t="s">
        <v>73</v>
      </c>
      <c r="C221" s="9"/>
      <c r="D221" s="17">
        <v>2</v>
      </c>
      <c r="E221" s="24">
        <f>3.45+3+2.7+2</f>
        <v>11.15</v>
      </c>
      <c r="F221" s="17"/>
      <c r="G221" s="17"/>
      <c r="H221" s="24">
        <f>E221*D221</f>
        <v>22.3</v>
      </c>
    </row>
    <row r="222" spans="1:8">
      <c r="A222" s="17"/>
      <c r="B222" s="9" t="s">
        <v>74</v>
      </c>
      <c r="C222" s="9"/>
      <c r="D222" s="17">
        <v>2</v>
      </c>
      <c r="E222" s="24">
        <f>3.45+3+2.7+2</f>
        <v>11.15</v>
      </c>
      <c r="F222" s="17"/>
      <c r="G222" s="17"/>
      <c r="H222" s="24">
        <f>E222*D222</f>
        <v>22.3</v>
      </c>
    </row>
    <row r="223" spans="1:8">
      <c r="A223" s="17"/>
      <c r="B223" s="9" t="s">
        <v>71</v>
      </c>
      <c r="C223" s="9"/>
      <c r="D223" s="17">
        <v>2</v>
      </c>
      <c r="E223" s="24">
        <v>22</v>
      </c>
      <c r="F223" s="17"/>
      <c r="G223" s="17"/>
      <c r="H223" s="24">
        <f>E223*D223</f>
        <v>44</v>
      </c>
    </row>
    <row r="224" spans="1:8">
      <c r="A224" s="17"/>
      <c r="B224" s="9" t="s">
        <v>93</v>
      </c>
      <c r="C224" s="9"/>
      <c r="D224" s="17">
        <v>4</v>
      </c>
      <c r="E224" s="24">
        <v>11.5</v>
      </c>
      <c r="F224" s="17"/>
      <c r="G224" s="17"/>
      <c r="H224" s="24">
        <f>E224*D224</f>
        <v>46</v>
      </c>
    </row>
    <row r="225" spans="1:8">
      <c r="A225" s="17"/>
      <c r="B225" s="9" t="s">
        <v>48</v>
      </c>
      <c r="C225" s="9"/>
      <c r="D225" s="17">
        <v>2</v>
      </c>
      <c r="E225" s="24">
        <f>3.5+1.8+3.5+0.8+3.45+3.45</f>
        <v>16.5</v>
      </c>
      <c r="F225" s="17"/>
      <c r="G225" s="17"/>
      <c r="H225" s="24">
        <f>E225*D225</f>
        <v>33</v>
      </c>
    </row>
    <row r="226" spans="1:8">
      <c r="A226" s="17"/>
      <c r="B226" s="9" t="s">
        <v>72</v>
      </c>
      <c r="C226" s="9"/>
      <c r="D226" s="17"/>
      <c r="E226" s="17"/>
      <c r="F226" s="17"/>
      <c r="G226" s="17"/>
      <c r="H226" s="24"/>
    </row>
    <row r="227" spans="1:8">
      <c r="A227" s="17"/>
      <c r="B227" s="9" t="s">
        <v>73</v>
      </c>
      <c r="C227" s="9"/>
      <c r="D227" s="17">
        <v>2</v>
      </c>
      <c r="E227" s="24">
        <f>2.7+3+3.45</f>
        <v>9.15</v>
      </c>
      <c r="F227" s="17"/>
      <c r="G227" s="17"/>
      <c r="H227" s="24">
        <f>E227*D227</f>
        <v>18.3</v>
      </c>
    </row>
    <row r="228" spans="1:8">
      <c r="A228" s="17"/>
      <c r="B228" s="9" t="s">
        <v>74</v>
      </c>
      <c r="C228" s="9"/>
      <c r="D228" s="17">
        <v>2</v>
      </c>
      <c r="E228" s="24">
        <v>9.15</v>
      </c>
      <c r="F228" s="17"/>
      <c r="G228" s="17"/>
      <c r="H228" s="24">
        <f>E228*D228</f>
        <v>18.3</v>
      </c>
    </row>
    <row r="229" spans="1:8">
      <c r="A229" s="17"/>
      <c r="B229" s="9" t="s">
        <v>71</v>
      </c>
      <c r="C229" s="9"/>
      <c r="D229" s="17">
        <v>2</v>
      </c>
      <c r="E229" s="24">
        <v>17</v>
      </c>
      <c r="F229" s="17"/>
      <c r="G229" s="17"/>
      <c r="H229" s="24">
        <f>E229*D229</f>
        <v>34</v>
      </c>
    </row>
    <row r="230" spans="1:8">
      <c r="A230" s="17"/>
      <c r="B230" s="9" t="s">
        <v>93</v>
      </c>
      <c r="C230" s="9"/>
      <c r="D230" s="17">
        <v>4</v>
      </c>
      <c r="E230" s="24">
        <v>10</v>
      </c>
      <c r="F230" s="17"/>
      <c r="G230" s="17"/>
      <c r="H230" s="24">
        <f>E230*D230</f>
        <v>40</v>
      </c>
    </row>
    <row r="231" spans="1:8">
      <c r="A231" s="17"/>
      <c r="B231" s="9" t="s">
        <v>48</v>
      </c>
      <c r="C231" s="9"/>
      <c r="D231" s="17">
        <v>2</v>
      </c>
      <c r="E231" s="24">
        <v>25.5</v>
      </c>
      <c r="F231" s="17"/>
      <c r="G231" s="17"/>
      <c r="H231" s="24">
        <f>E231*D231</f>
        <v>51</v>
      </c>
    </row>
    <row r="232" spans="1:8" ht="25.5">
      <c r="A232" s="17"/>
      <c r="B232" s="12"/>
      <c r="C232" s="12"/>
      <c r="D232" s="14"/>
      <c r="E232" s="17"/>
      <c r="F232" s="15"/>
      <c r="G232" s="16" t="s">
        <v>88</v>
      </c>
      <c r="H232" s="15">
        <f>SUM(H221:H231)</f>
        <v>329.20000000000005</v>
      </c>
    </row>
    <row r="233" spans="1:8" ht="33" customHeight="1">
      <c r="A233" s="17"/>
      <c r="B233" s="12" t="s">
        <v>99</v>
      </c>
      <c r="C233" s="12"/>
      <c r="D233" s="14"/>
      <c r="E233" s="17"/>
      <c r="F233" s="15"/>
      <c r="G233" s="17"/>
      <c r="H233" s="15">
        <f>H232*0.124</f>
        <v>40.820800000000006</v>
      </c>
    </row>
    <row r="234" spans="1:8" ht="25.5">
      <c r="A234" s="17"/>
      <c r="B234" s="12" t="s">
        <v>89</v>
      </c>
      <c r="C234" s="12"/>
      <c r="D234" s="14">
        <v>150</v>
      </c>
      <c r="E234" s="17">
        <v>0.05</v>
      </c>
      <c r="F234" s="15">
        <f>E234*D234</f>
        <v>7.5</v>
      </c>
      <c r="G234" s="16" t="s">
        <v>90</v>
      </c>
      <c r="H234" s="15">
        <f>F234*0.632</f>
        <v>4.74</v>
      </c>
    </row>
    <row r="235" spans="1:8">
      <c r="A235" s="17"/>
      <c r="B235" s="12"/>
      <c r="C235" s="12"/>
      <c r="D235" s="14"/>
      <c r="E235" s="17"/>
      <c r="F235" s="15"/>
      <c r="G235" s="16"/>
      <c r="H235" s="15"/>
    </row>
    <row r="236" spans="1:8">
      <c r="A236" s="17"/>
      <c r="B236" s="12" t="s">
        <v>60</v>
      </c>
      <c r="C236" s="12"/>
      <c r="D236" s="14"/>
      <c r="E236" s="17"/>
      <c r="F236" s="15"/>
      <c r="G236" s="16"/>
      <c r="H236" s="15">
        <f>H234+H233+H217+H209</f>
        <v>279.41200000000003</v>
      </c>
    </row>
    <row r="237" spans="1:8">
      <c r="A237" s="17"/>
      <c r="B237" s="12" t="s">
        <v>98</v>
      </c>
      <c r="C237" s="12"/>
      <c r="D237" s="14"/>
      <c r="E237" s="17"/>
      <c r="F237" s="15"/>
      <c r="G237" s="16"/>
      <c r="H237" s="15">
        <v>300</v>
      </c>
    </row>
    <row r="238" spans="1:8" ht="51">
      <c r="A238" s="17"/>
      <c r="B238" s="8" t="s">
        <v>38</v>
      </c>
      <c r="C238" s="8"/>
      <c r="D238" s="17"/>
      <c r="E238" s="17"/>
      <c r="F238" s="17"/>
      <c r="G238" s="17"/>
      <c r="H238" s="17"/>
    </row>
    <row r="239" spans="1:8">
      <c r="A239" s="17"/>
      <c r="B239" s="8"/>
      <c r="C239" s="8"/>
      <c r="D239" s="17">
        <v>16</v>
      </c>
      <c r="E239" s="17"/>
      <c r="F239" s="17"/>
      <c r="G239" s="17"/>
      <c r="H239" s="17">
        <v>16</v>
      </c>
    </row>
    <row r="240" spans="1:8">
      <c r="A240" s="17"/>
      <c r="B240" s="8"/>
      <c r="C240" s="8"/>
      <c r="D240" s="17"/>
      <c r="E240" s="17"/>
      <c r="F240" s="17"/>
      <c r="G240" s="17"/>
      <c r="H240" s="17"/>
    </row>
    <row r="241" spans="1:8" ht="127.5">
      <c r="A241" s="17"/>
      <c r="B241" s="9" t="s">
        <v>313</v>
      </c>
      <c r="C241" s="9"/>
      <c r="D241" s="17"/>
      <c r="E241" s="17"/>
      <c r="F241" s="17"/>
      <c r="G241" s="17"/>
      <c r="H241" s="17"/>
    </row>
    <row r="242" spans="1:8">
      <c r="A242" s="17"/>
      <c r="B242" s="9" t="s">
        <v>451</v>
      </c>
      <c r="C242" s="9"/>
      <c r="D242" s="17">
        <v>1</v>
      </c>
      <c r="E242" s="17">
        <v>1.8</v>
      </c>
      <c r="F242" s="17">
        <v>1.5</v>
      </c>
      <c r="G242" s="17"/>
      <c r="H242" s="17">
        <f>D242*E242*F242</f>
        <v>2.7</v>
      </c>
    </row>
    <row r="243" spans="1:8">
      <c r="A243" s="17"/>
      <c r="B243" s="9" t="s">
        <v>139</v>
      </c>
      <c r="C243" s="9"/>
      <c r="D243" s="17"/>
      <c r="E243" s="17"/>
      <c r="F243" s="17"/>
      <c r="G243" s="17"/>
      <c r="H243" s="17">
        <f>H242</f>
        <v>2.7</v>
      </c>
    </row>
    <row r="244" spans="1:8">
      <c r="A244" s="17"/>
      <c r="B244" s="9" t="s">
        <v>78</v>
      </c>
      <c r="C244" s="9"/>
      <c r="D244" s="17"/>
      <c r="E244" s="24"/>
      <c r="F244" s="24"/>
      <c r="G244" s="17"/>
      <c r="H244" s="24">
        <v>3</v>
      </c>
    </row>
    <row r="245" spans="1:8">
      <c r="A245" s="17"/>
      <c r="B245" s="8"/>
      <c r="C245" s="8"/>
      <c r="D245" s="17"/>
      <c r="E245" s="17"/>
      <c r="F245" s="17"/>
      <c r="G245" s="17"/>
      <c r="H245" s="17"/>
    </row>
    <row r="246" spans="1:8" ht="127.5">
      <c r="A246" s="17"/>
      <c r="B246" s="7" t="s">
        <v>39</v>
      </c>
      <c r="C246" s="7"/>
      <c r="D246" s="17"/>
      <c r="E246" s="17"/>
      <c r="F246" s="17"/>
      <c r="G246" s="17"/>
      <c r="H246" s="17"/>
    </row>
    <row r="247" spans="1:8">
      <c r="A247" s="17"/>
      <c r="B247" s="7" t="s">
        <v>100</v>
      </c>
      <c r="C247" s="7"/>
      <c r="D247" s="17"/>
      <c r="E247" s="17"/>
      <c r="F247" s="17"/>
      <c r="G247" s="17"/>
      <c r="H247" s="17"/>
    </row>
    <row r="248" spans="1:8">
      <c r="A248" s="17"/>
      <c r="B248" s="9" t="s">
        <v>65</v>
      </c>
      <c r="C248" s="9"/>
      <c r="D248" s="51" t="s">
        <v>101</v>
      </c>
      <c r="E248" s="24">
        <v>1.1000000000000001</v>
      </c>
      <c r="F248" s="24">
        <v>0.75</v>
      </c>
      <c r="G248" s="24"/>
      <c r="H248" s="24">
        <f>F248*E248*20</f>
        <v>16.5</v>
      </c>
    </row>
    <row r="249" spans="1:8">
      <c r="A249" s="17"/>
      <c r="B249" s="9" t="s">
        <v>66</v>
      </c>
      <c r="C249" s="9"/>
      <c r="D249" s="17">
        <v>6</v>
      </c>
      <c r="E249" s="24">
        <v>1.1000000000000001</v>
      </c>
      <c r="F249" s="24">
        <v>1</v>
      </c>
      <c r="G249" s="24"/>
      <c r="H249" s="24">
        <f>F249*E249*D249</f>
        <v>6.6000000000000005</v>
      </c>
    </row>
    <row r="250" spans="1:8">
      <c r="A250" s="17"/>
      <c r="B250" s="7" t="s">
        <v>67</v>
      </c>
      <c r="C250" s="7"/>
      <c r="D250" s="17"/>
      <c r="E250" s="17"/>
      <c r="F250" s="17"/>
      <c r="G250" s="17"/>
      <c r="H250" s="24"/>
    </row>
    <row r="251" spans="1:8">
      <c r="A251" s="17"/>
      <c r="B251" s="9" t="s">
        <v>73</v>
      </c>
      <c r="C251" s="9"/>
      <c r="D251" s="17">
        <v>1</v>
      </c>
      <c r="E251" s="17">
        <v>1.4</v>
      </c>
      <c r="F251" s="17">
        <v>2</v>
      </c>
      <c r="G251" s="17"/>
      <c r="H251" s="24">
        <f>F251*E251*D251</f>
        <v>2.8</v>
      </c>
    </row>
    <row r="252" spans="1:8">
      <c r="A252" s="17"/>
      <c r="B252" s="9" t="s">
        <v>74</v>
      </c>
      <c r="C252" s="9"/>
      <c r="D252" s="17">
        <v>1</v>
      </c>
      <c r="E252" s="17">
        <v>1.4</v>
      </c>
      <c r="F252" s="17">
        <v>2</v>
      </c>
      <c r="G252" s="17"/>
      <c r="H252" s="24">
        <f>F252*E252*D252</f>
        <v>2.8</v>
      </c>
    </row>
    <row r="253" spans="1:8">
      <c r="A253" s="17"/>
      <c r="B253" s="9" t="s">
        <v>71</v>
      </c>
      <c r="C253" s="9"/>
      <c r="D253" s="17">
        <v>1</v>
      </c>
      <c r="E253" s="17">
        <v>1.4</v>
      </c>
      <c r="F253" s="17">
        <f>4.5+3.15-1</f>
        <v>6.65</v>
      </c>
      <c r="G253" s="17"/>
      <c r="H253" s="24">
        <f>F253*E253*D253</f>
        <v>9.31</v>
      </c>
    </row>
    <row r="254" spans="1:8">
      <c r="A254" s="17"/>
      <c r="B254" s="9" t="s">
        <v>93</v>
      </c>
      <c r="C254" s="9"/>
      <c r="D254" s="17">
        <v>4</v>
      </c>
      <c r="E254" s="17">
        <v>1.1000000000000001</v>
      </c>
      <c r="F254" s="17">
        <v>0.75</v>
      </c>
      <c r="G254" s="17"/>
      <c r="H254" s="24">
        <f>F254*E254*D254</f>
        <v>3.3000000000000003</v>
      </c>
    </row>
    <row r="255" spans="1:8">
      <c r="A255" s="17"/>
      <c r="B255" s="9" t="s">
        <v>102</v>
      </c>
      <c r="C255" s="9"/>
      <c r="D255" s="17">
        <v>1</v>
      </c>
      <c r="E255" s="17">
        <v>1.1000000000000001</v>
      </c>
      <c r="F255" s="17">
        <v>5.3</v>
      </c>
      <c r="G255" s="17"/>
      <c r="H255" s="24">
        <f>F255*E255*D255</f>
        <v>5.83</v>
      </c>
    </row>
    <row r="256" spans="1:8">
      <c r="A256" s="17"/>
      <c r="B256" s="96" t="s">
        <v>139</v>
      </c>
      <c r="C256" s="96"/>
      <c r="D256" s="30" t="s">
        <v>149</v>
      </c>
      <c r="E256" s="17"/>
      <c r="F256" s="17"/>
      <c r="G256" s="17"/>
      <c r="H256" s="24">
        <f>SUM(H248:H255)</f>
        <v>47.14</v>
      </c>
    </row>
    <row r="257" spans="1:8" ht="127.5">
      <c r="A257" s="17"/>
      <c r="B257" s="9" t="s">
        <v>480</v>
      </c>
      <c r="C257" s="9"/>
      <c r="D257" s="17"/>
      <c r="E257" s="17"/>
      <c r="F257" s="17"/>
      <c r="G257" s="17"/>
      <c r="H257" s="24"/>
    </row>
    <row r="258" spans="1:8">
      <c r="A258" s="17"/>
      <c r="B258" s="98" t="s">
        <v>482</v>
      </c>
      <c r="C258" s="98"/>
      <c r="D258" s="7"/>
      <c r="E258" s="7"/>
      <c r="F258" s="17"/>
      <c r="G258" s="7"/>
      <c r="H258" s="24">
        <v>4</v>
      </c>
    </row>
    <row r="259" spans="1:8">
      <c r="A259" s="17"/>
      <c r="B259" s="96" t="s">
        <v>139</v>
      </c>
      <c r="C259" s="96"/>
      <c r="D259" s="30" t="s">
        <v>149</v>
      </c>
      <c r="E259" s="30"/>
      <c r="F259" s="17"/>
      <c r="G259" s="30"/>
      <c r="H259" s="22">
        <f>SUM(H258:H258)</f>
        <v>4</v>
      </c>
    </row>
    <row r="260" spans="1:8">
      <c r="A260" s="17"/>
      <c r="B260" s="9"/>
      <c r="C260" s="9"/>
      <c r="D260" s="17"/>
      <c r="E260" s="17"/>
      <c r="F260" s="17"/>
      <c r="G260" s="17"/>
      <c r="H260" s="17"/>
    </row>
    <row r="261" spans="1:8" ht="153">
      <c r="A261" s="17"/>
      <c r="B261" s="7" t="s">
        <v>40</v>
      </c>
      <c r="C261" s="7"/>
      <c r="D261" s="17"/>
      <c r="E261" s="17"/>
      <c r="F261" s="17"/>
      <c r="G261" s="17"/>
      <c r="H261" s="17"/>
    </row>
    <row r="262" spans="1:8">
      <c r="A262" s="17"/>
      <c r="B262" s="7" t="s">
        <v>100</v>
      </c>
      <c r="C262" s="7"/>
      <c r="D262" s="17"/>
      <c r="E262" s="17"/>
      <c r="F262" s="17"/>
      <c r="G262" s="17"/>
      <c r="H262" s="17"/>
    </row>
    <row r="263" spans="1:8">
      <c r="A263" s="17"/>
      <c r="B263" s="9" t="s">
        <v>65</v>
      </c>
      <c r="C263" s="9"/>
      <c r="D263" s="17" t="s">
        <v>101</v>
      </c>
      <c r="E263" s="24">
        <v>1</v>
      </c>
      <c r="F263" s="24">
        <v>0.75</v>
      </c>
      <c r="G263" s="24"/>
      <c r="H263" s="24">
        <f>F263*E263*20</f>
        <v>15</v>
      </c>
    </row>
    <row r="264" spans="1:8">
      <c r="A264" s="17"/>
      <c r="B264" s="9" t="s">
        <v>66</v>
      </c>
      <c r="C264" s="9"/>
      <c r="D264" s="17">
        <v>6</v>
      </c>
      <c r="E264" s="24">
        <v>1</v>
      </c>
      <c r="F264" s="24">
        <v>1</v>
      </c>
      <c r="G264" s="24"/>
      <c r="H264" s="24">
        <f>F264*E264*D264</f>
        <v>6</v>
      </c>
    </row>
    <row r="265" spans="1:8">
      <c r="A265" s="17"/>
      <c r="B265" s="7" t="s">
        <v>67</v>
      </c>
      <c r="C265" s="7"/>
      <c r="D265" s="17"/>
      <c r="E265" s="17"/>
      <c r="F265" s="17"/>
      <c r="G265" s="17"/>
      <c r="H265" s="24"/>
    </row>
    <row r="266" spans="1:8">
      <c r="A266" s="17"/>
      <c r="B266" s="9" t="s">
        <v>73</v>
      </c>
      <c r="C266" s="9"/>
      <c r="D266" s="17">
        <v>1</v>
      </c>
      <c r="E266" s="17">
        <v>1.3</v>
      </c>
      <c r="F266" s="17">
        <v>3</v>
      </c>
      <c r="G266" s="17"/>
      <c r="H266" s="24">
        <f t="shared" ref="H266:H274" si="7">F266*E266*D266</f>
        <v>3.9000000000000004</v>
      </c>
    </row>
    <row r="267" spans="1:8">
      <c r="A267" s="17"/>
      <c r="B267" s="9" t="s">
        <v>74</v>
      </c>
      <c r="C267" s="9"/>
      <c r="D267" s="17">
        <v>1</v>
      </c>
      <c r="E267" s="17">
        <v>1.3</v>
      </c>
      <c r="F267" s="17">
        <v>3</v>
      </c>
      <c r="G267" s="17"/>
      <c r="H267" s="24">
        <f t="shared" si="7"/>
        <v>3.9000000000000004</v>
      </c>
    </row>
    <row r="268" spans="1:8">
      <c r="A268" s="17"/>
      <c r="B268" s="9"/>
      <c r="C268" s="9"/>
      <c r="D268" s="17"/>
      <c r="E268" s="17"/>
      <c r="F268" s="17"/>
      <c r="G268" s="17"/>
      <c r="H268" s="24"/>
    </row>
    <row r="269" spans="1:8">
      <c r="A269" s="17"/>
      <c r="B269" s="9" t="s">
        <v>71</v>
      </c>
      <c r="C269" s="9"/>
      <c r="D269" s="17">
        <v>1</v>
      </c>
      <c r="E269" s="17">
        <v>1.3</v>
      </c>
      <c r="F269" s="17">
        <v>3.15</v>
      </c>
      <c r="G269" s="17"/>
      <c r="H269" s="24">
        <f t="shared" si="7"/>
        <v>4.0949999999999998</v>
      </c>
    </row>
    <row r="270" spans="1:8">
      <c r="A270" s="17"/>
      <c r="B270" s="9"/>
      <c r="C270" s="9"/>
      <c r="D270" s="17">
        <v>1</v>
      </c>
      <c r="E270" s="17">
        <v>1.3</v>
      </c>
      <c r="F270" s="17">
        <v>4.5</v>
      </c>
      <c r="G270" s="17"/>
      <c r="H270" s="24">
        <f t="shared" si="7"/>
        <v>5.8500000000000005</v>
      </c>
    </row>
    <row r="271" spans="1:8">
      <c r="A271" s="17"/>
      <c r="B271" s="9" t="s">
        <v>93</v>
      </c>
      <c r="C271" s="9"/>
      <c r="D271" s="17">
        <v>2</v>
      </c>
      <c r="E271" s="17">
        <v>1.3</v>
      </c>
      <c r="F271" s="17">
        <v>3</v>
      </c>
      <c r="G271" s="17"/>
      <c r="H271" s="24">
        <f t="shared" si="7"/>
        <v>7.8000000000000007</v>
      </c>
    </row>
    <row r="272" spans="1:8">
      <c r="A272" s="17"/>
      <c r="B272" s="9"/>
      <c r="C272" s="9"/>
      <c r="D272" s="17">
        <v>4</v>
      </c>
      <c r="E272" s="17">
        <v>1</v>
      </c>
      <c r="F272" s="17">
        <v>0.75</v>
      </c>
      <c r="G272" s="17"/>
      <c r="H272" s="24">
        <f t="shared" si="7"/>
        <v>3</v>
      </c>
    </row>
    <row r="273" spans="1:8">
      <c r="A273" s="17"/>
      <c r="B273" s="9" t="s">
        <v>102</v>
      </c>
      <c r="C273" s="9"/>
      <c r="D273" s="17">
        <v>1</v>
      </c>
      <c r="E273" s="17">
        <v>1.3</v>
      </c>
      <c r="F273" s="17">
        <f>1.8+4.5</f>
        <v>6.3</v>
      </c>
      <c r="G273" s="17"/>
      <c r="H273" s="24">
        <f t="shared" si="7"/>
        <v>8.19</v>
      </c>
    </row>
    <row r="274" spans="1:8">
      <c r="A274" s="17"/>
      <c r="B274" s="7"/>
      <c r="C274" s="7"/>
      <c r="D274" s="17">
        <v>1</v>
      </c>
      <c r="E274" s="17">
        <v>1</v>
      </c>
      <c r="F274" s="17">
        <v>5.3</v>
      </c>
      <c r="G274" s="17"/>
      <c r="H274" s="24">
        <f t="shared" si="7"/>
        <v>5.3</v>
      </c>
    </row>
    <row r="275" spans="1:8">
      <c r="A275" s="17"/>
      <c r="B275" s="7" t="s">
        <v>79</v>
      </c>
      <c r="C275" s="7"/>
      <c r="D275" s="17"/>
      <c r="E275" s="17"/>
      <c r="F275" s="17"/>
      <c r="G275" s="17"/>
      <c r="H275" s="24">
        <f>SUM(H263:H274)</f>
        <v>63.034999999999997</v>
      </c>
    </row>
    <row r="276" spans="1:8">
      <c r="A276" s="17"/>
      <c r="B276" s="7" t="s">
        <v>78</v>
      </c>
      <c r="C276" s="7"/>
      <c r="D276" s="17"/>
      <c r="E276" s="17"/>
      <c r="F276" s="17"/>
      <c r="G276" s="17"/>
      <c r="H276" s="17">
        <v>70</v>
      </c>
    </row>
    <row r="277" spans="1:8">
      <c r="A277" s="17"/>
      <c r="B277" s="7"/>
      <c r="C277" s="7"/>
      <c r="D277" s="17"/>
      <c r="E277" s="17"/>
      <c r="F277" s="17"/>
      <c r="G277" s="17"/>
      <c r="H277" s="17"/>
    </row>
    <row r="278" spans="1:8" ht="127.5">
      <c r="A278" s="17"/>
      <c r="B278" s="8" t="s">
        <v>41</v>
      </c>
      <c r="C278" s="8"/>
      <c r="D278" s="17"/>
      <c r="E278" s="17"/>
      <c r="F278" s="17"/>
      <c r="G278" s="17"/>
      <c r="H278" s="17"/>
    </row>
    <row r="279" spans="1:8">
      <c r="A279" s="17"/>
      <c r="B279" s="8" t="s">
        <v>103</v>
      </c>
      <c r="C279" s="8"/>
      <c r="D279" s="17" t="s">
        <v>101</v>
      </c>
      <c r="E279" s="17"/>
      <c r="F279" s="17"/>
      <c r="G279" s="17"/>
      <c r="H279" s="17">
        <v>20</v>
      </c>
    </row>
    <row r="280" spans="1:8">
      <c r="A280" s="17"/>
      <c r="B280" s="8" t="s">
        <v>78</v>
      </c>
      <c r="C280" s="8"/>
      <c r="D280" s="17"/>
      <c r="E280" s="17"/>
      <c r="F280" s="17"/>
      <c r="G280" s="17"/>
      <c r="H280" s="17">
        <v>20</v>
      </c>
    </row>
    <row r="281" spans="1:8" ht="63.75">
      <c r="A281" s="17"/>
      <c r="B281" s="7" t="s">
        <v>42</v>
      </c>
      <c r="C281" s="7"/>
      <c r="D281" s="17"/>
      <c r="E281" s="17"/>
      <c r="F281" s="17"/>
      <c r="G281" s="17"/>
      <c r="H281" s="17"/>
    </row>
    <row r="282" spans="1:8">
      <c r="A282" s="17"/>
      <c r="B282" s="7" t="s">
        <v>66</v>
      </c>
      <c r="C282" s="7"/>
      <c r="D282" s="17">
        <f>6+12</f>
        <v>18</v>
      </c>
      <c r="E282" s="17"/>
      <c r="F282" s="17"/>
      <c r="G282" s="17"/>
      <c r="H282" s="17"/>
    </row>
    <row r="283" spans="1:8">
      <c r="A283" s="17"/>
      <c r="B283" s="7"/>
      <c r="C283" s="7"/>
      <c r="D283" s="17"/>
      <c r="E283" s="17"/>
      <c r="F283" s="17"/>
      <c r="G283" s="17"/>
      <c r="H283" s="17"/>
    </row>
    <row r="284" spans="1:8" ht="89.25">
      <c r="A284" s="17"/>
      <c r="B284" s="7" t="s">
        <v>43</v>
      </c>
      <c r="C284" s="7"/>
      <c r="D284" s="17"/>
      <c r="E284" s="17"/>
      <c r="F284" s="17"/>
      <c r="G284" s="17"/>
      <c r="H284" s="17"/>
    </row>
    <row r="285" spans="1:8">
      <c r="A285" s="17"/>
      <c r="B285" s="7" t="s">
        <v>66</v>
      </c>
      <c r="C285" s="7"/>
      <c r="D285" s="17">
        <f>6+12</f>
        <v>18</v>
      </c>
      <c r="E285" s="17"/>
      <c r="F285" s="17"/>
      <c r="G285" s="17"/>
      <c r="H285" s="17"/>
    </row>
    <row r="286" spans="1:8">
      <c r="A286" s="17"/>
      <c r="B286" s="7"/>
      <c r="C286" s="7"/>
      <c r="D286" s="17"/>
      <c r="E286" s="17"/>
      <c r="F286" s="17"/>
      <c r="G286" s="17"/>
      <c r="H286" s="17"/>
    </row>
    <row r="287" spans="1:8" ht="89.25">
      <c r="A287" s="17"/>
      <c r="B287" s="7" t="s">
        <v>44</v>
      </c>
      <c r="C287" s="7"/>
      <c r="D287" s="17"/>
      <c r="E287" s="17"/>
      <c r="F287" s="17"/>
      <c r="G287" s="17"/>
      <c r="H287" s="17"/>
    </row>
    <row r="288" spans="1:8">
      <c r="A288" s="17"/>
      <c r="B288" s="7" t="s">
        <v>100</v>
      </c>
      <c r="C288" s="7"/>
      <c r="D288" s="17"/>
      <c r="E288" s="17"/>
      <c r="F288" s="17"/>
      <c r="G288" s="17"/>
      <c r="H288" s="17"/>
    </row>
    <row r="289" spans="1:8">
      <c r="A289" s="17"/>
      <c r="B289" s="9" t="s">
        <v>65</v>
      </c>
      <c r="C289" s="9"/>
      <c r="D289" s="51" t="s">
        <v>101</v>
      </c>
      <c r="E289" s="17"/>
      <c r="F289" s="17"/>
      <c r="G289" s="17"/>
      <c r="H289" s="17"/>
    </row>
    <row r="290" spans="1:8">
      <c r="A290" s="17"/>
      <c r="B290" s="9" t="s">
        <v>66</v>
      </c>
      <c r="C290" s="9"/>
      <c r="D290" s="51">
        <v>6</v>
      </c>
      <c r="E290" s="17"/>
      <c r="F290" s="17"/>
      <c r="G290" s="17"/>
      <c r="H290" s="17"/>
    </row>
    <row r="291" spans="1:8" ht="51">
      <c r="A291" s="17"/>
      <c r="B291" s="7" t="s">
        <v>45</v>
      </c>
      <c r="C291" s="7"/>
      <c r="D291" s="17"/>
      <c r="E291" s="17"/>
      <c r="F291" s="17"/>
      <c r="G291" s="17"/>
      <c r="H291" s="17"/>
    </row>
  </sheetData>
  <mergeCells count="3">
    <mergeCell ref="A3:H3"/>
    <mergeCell ref="A2:H2"/>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O197"/>
  <sheetViews>
    <sheetView topLeftCell="A52" workbookViewId="0">
      <selection activeCell="B55" sqref="B55:H62"/>
    </sheetView>
  </sheetViews>
  <sheetFormatPr defaultRowHeight="15"/>
  <cols>
    <col min="1" max="1" width="6.7109375" customWidth="1"/>
    <col min="2" max="2" width="34.42578125" customWidth="1"/>
    <col min="3" max="3" width="4.7109375" customWidth="1"/>
    <col min="4" max="4" width="4.140625" customWidth="1"/>
    <col min="5" max="6" width="7.85546875" customWidth="1"/>
    <col min="7" max="7" width="12.140625" customWidth="1"/>
  </cols>
  <sheetData>
    <row r="1" spans="1:8">
      <c r="A1" s="190" t="s">
        <v>506</v>
      </c>
      <c r="B1" s="190"/>
      <c r="C1" s="190"/>
      <c r="D1" s="190"/>
      <c r="E1" s="190"/>
      <c r="F1" s="190"/>
      <c r="G1" s="190"/>
      <c r="H1" s="190"/>
    </row>
    <row r="2" spans="1:8">
      <c r="A2" s="191" t="s">
        <v>0</v>
      </c>
      <c r="B2" s="191"/>
      <c r="C2" s="191"/>
      <c r="D2" s="191"/>
      <c r="E2" s="191"/>
      <c r="F2" s="191"/>
      <c r="G2" s="191"/>
      <c r="H2" s="191"/>
    </row>
    <row r="3" spans="1:8">
      <c r="A3" s="186" t="s">
        <v>483</v>
      </c>
      <c r="B3" s="187"/>
      <c r="C3" s="187"/>
      <c r="D3" s="187"/>
      <c r="E3" s="187"/>
      <c r="F3" s="187"/>
      <c r="G3" s="187"/>
      <c r="H3" s="188"/>
    </row>
    <row r="4" spans="1:8">
      <c r="A4" s="109" t="s">
        <v>484</v>
      </c>
      <c r="B4" s="109" t="s">
        <v>485</v>
      </c>
      <c r="C4" s="109" t="s">
        <v>470</v>
      </c>
      <c r="D4" s="110" t="s">
        <v>489</v>
      </c>
      <c r="E4" s="109" t="s">
        <v>486</v>
      </c>
      <c r="F4" s="109" t="s">
        <v>487</v>
      </c>
      <c r="G4" s="109" t="s">
        <v>488</v>
      </c>
      <c r="H4" s="109" t="s">
        <v>468</v>
      </c>
    </row>
    <row r="5" spans="1:8">
      <c r="A5" s="17"/>
      <c r="B5" s="30" t="s">
        <v>490</v>
      </c>
      <c r="C5" s="17"/>
      <c r="D5" s="17"/>
      <c r="E5" s="17"/>
      <c r="F5" s="17"/>
      <c r="G5" s="17"/>
      <c r="H5" s="17"/>
    </row>
    <row r="6" spans="1:8" ht="90">
      <c r="A6" s="17"/>
      <c r="B6" s="46" t="s">
        <v>22</v>
      </c>
      <c r="C6" s="46"/>
      <c r="D6" s="17"/>
      <c r="E6" s="17"/>
      <c r="F6" s="17"/>
      <c r="G6" s="17"/>
      <c r="H6" s="17"/>
    </row>
    <row r="7" spans="1:8">
      <c r="A7" s="17"/>
      <c r="B7" s="46"/>
      <c r="C7" s="46"/>
      <c r="D7" s="17"/>
      <c r="E7" s="17"/>
      <c r="F7" s="17"/>
      <c r="G7" s="17"/>
      <c r="H7" s="17"/>
    </row>
    <row r="8" spans="1:8">
      <c r="A8" s="17"/>
      <c r="B8" s="46" t="s">
        <v>104</v>
      </c>
      <c r="C8" s="46"/>
      <c r="D8" s="17">
        <v>2</v>
      </c>
      <c r="E8" s="24">
        <v>1</v>
      </c>
      <c r="F8" s="24">
        <v>0.2</v>
      </c>
      <c r="G8" s="24">
        <v>2.1</v>
      </c>
      <c r="H8" s="17">
        <f>G8*F8*E8*D8</f>
        <v>0.84000000000000008</v>
      </c>
    </row>
    <row r="9" spans="1:8">
      <c r="A9" s="17"/>
      <c r="B9" s="46" t="s">
        <v>105</v>
      </c>
      <c r="C9" s="46"/>
      <c r="D9" s="17">
        <v>1</v>
      </c>
      <c r="E9" s="24">
        <v>1.5</v>
      </c>
      <c r="F9" s="24">
        <v>0.2</v>
      </c>
      <c r="G9" s="24">
        <v>0.3</v>
      </c>
      <c r="H9" s="24">
        <f>G9*F9*E9*D9</f>
        <v>0.09</v>
      </c>
    </row>
    <row r="10" spans="1:8">
      <c r="A10" s="17"/>
      <c r="B10" s="17"/>
      <c r="C10" s="17"/>
      <c r="D10" s="17"/>
      <c r="E10" s="17"/>
      <c r="F10" s="17"/>
      <c r="G10" s="17"/>
      <c r="H10" s="17"/>
    </row>
    <row r="11" spans="1:8">
      <c r="A11" s="17"/>
      <c r="B11" s="17"/>
      <c r="C11" s="17"/>
      <c r="D11" s="17"/>
      <c r="E11" s="17"/>
      <c r="F11" s="17"/>
      <c r="G11" s="17"/>
      <c r="H11" s="24">
        <f>SUM(H8:H10)</f>
        <v>0.93</v>
      </c>
    </row>
    <row r="12" spans="1:8">
      <c r="A12" s="17"/>
      <c r="B12" s="17"/>
      <c r="C12" s="17"/>
      <c r="D12" s="17"/>
      <c r="E12" s="17"/>
      <c r="F12" s="17"/>
      <c r="G12" s="17"/>
      <c r="H12" s="17"/>
    </row>
    <row r="13" spans="1:8">
      <c r="A13" s="17"/>
      <c r="B13" s="17"/>
      <c r="C13" s="17"/>
      <c r="D13" s="17"/>
      <c r="E13" s="17"/>
      <c r="F13" s="17"/>
      <c r="G13" s="17"/>
      <c r="H13" s="17"/>
    </row>
    <row r="14" spans="1:8" ht="90">
      <c r="A14" s="17"/>
      <c r="B14" s="3" t="s">
        <v>27</v>
      </c>
      <c r="C14" s="3"/>
      <c r="D14" s="17"/>
      <c r="E14" s="17"/>
      <c r="F14" s="17"/>
      <c r="G14" s="17"/>
      <c r="H14" s="17"/>
    </row>
    <row r="15" spans="1:8">
      <c r="A15" s="17"/>
      <c r="B15" s="3" t="s">
        <v>106</v>
      </c>
      <c r="C15" s="3"/>
      <c r="D15" s="17">
        <v>1</v>
      </c>
      <c r="E15" s="17">
        <v>4.5</v>
      </c>
      <c r="F15" s="17">
        <v>0.8</v>
      </c>
      <c r="G15" s="17"/>
      <c r="H15" s="24">
        <f>F15*E15*D15</f>
        <v>3.6</v>
      </c>
    </row>
    <row r="16" spans="1:8">
      <c r="A16" s="17"/>
      <c r="B16" s="3" t="s">
        <v>107</v>
      </c>
      <c r="C16" s="3"/>
      <c r="D16" s="17">
        <v>2</v>
      </c>
      <c r="E16" s="17">
        <v>4</v>
      </c>
      <c r="F16" s="17">
        <v>0.8</v>
      </c>
      <c r="G16" s="17"/>
      <c r="H16" s="24">
        <f>F16*E16*D16</f>
        <v>6.4</v>
      </c>
    </row>
    <row r="17" spans="1:8">
      <c r="A17" s="17"/>
      <c r="B17" s="3" t="s">
        <v>108</v>
      </c>
      <c r="C17" s="3"/>
      <c r="D17" s="17">
        <v>1</v>
      </c>
      <c r="E17" s="17">
        <v>10</v>
      </c>
      <c r="F17" s="17">
        <v>0.8</v>
      </c>
      <c r="G17" s="17"/>
      <c r="H17" s="24">
        <f>F17*E17*D17</f>
        <v>8</v>
      </c>
    </row>
    <row r="18" spans="1:8">
      <c r="A18" s="17"/>
      <c r="B18" s="3"/>
      <c r="C18" s="3"/>
      <c r="D18" s="17"/>
      <c r="E18" s="17"/>
      <c r="F18" s="17"/>
      <c r="G18" s="17"/>
      <c r="H18" s="24">
        <f>SUM(H15:H17)</f>
        <v>18</v>
      </c>
    </row>
    <row r="19" spans="1:8">
      <c r="A19" s="17"/>
      <c r="B19" s="17"/>
      <c r="C19" s="17"/>
      <c r="D19" s="17"/>
      <c r="E19" s="17"/>
      <c r="F19" s="17"/>
      <c r="G19" s="17"/>
      <c r="H19" s="17"/>
    </row>
    <row r="20" spans="1:8">
      <c r="A20" s="17"/>
      <c r="B20" s="17"/>
      <c r="C20" s="17"/>
      <c r="D20" s="17"/>
      <c r="E20" s="17"/>
      <c r="F20" s="17"/>
      <c r="G20" s="17"/>
      <c r="H20" s="17"/>
    </row>
    <row r="21" spans="1:8">
      <c r="A21" s="17"/>
      <c r="B21" s="17"/>
      <c r="C21" s="17"/>
      <c r="D21" s="17"/>
      <c r="E21" s="17"/>
      <c r="F21" s="17"/>
      <c r="G21" s="17"/>
      <c r="H21" s="17"/>
    </row>
    <row r="22" spans="1:8" ht="60">
      <c r="A22" s="17"/>
      <c r="B22" s="3" t="s">
        <v>26</v>
      </c>
      <c r="C22" s="3"/>
      <c r="D22" s="17"/>
      <c r="E22" s="17"/>
      <c r="F22" s="17"/>
      <c r="G22" s="17"/>
      <c r="H22" s="17"/>
    </row>
    <row r="23" spans="1:8">
      <c r="A23" s="17"/>
      <c r="B23" s="3" t="s">
        <v>106</v>
      </c>
      <c r="C23" s="3"/>
      <c r="D23" s="17">
        <v>1</v>
      </c>
      <c r="E23" s="17">
        <v>4.5</v>
      </c>
      <c r="F23" s="17">
        <v>0.8</v>
      </c>
      <c r="G23" s="17"/>
      <c r="H23" s="24">
        <f>F23*E23*D23</f>
        <v>3.6</v>
      </c>
    </row>
    <row r="24" spans="1:8">
      <c r="A24" s="17"/>
      <c r="B24" s="3" t="s">
        <v>107</v>
      </c>
      <c r="C24" s="3"/>
      <c r="D24" s="17">
        <v>2</v>
      </c>
      <c r="E24" s="17">
        <v>4</v>
      </c>
      <c r="F24" s="17">
        <v>0.8</v>
      </c>
      <c r="G24" s="17"/>
      <c r="H24" s="24">
        <f>F24*E24*D24</f>
        <v>6.4</v>
      </c>
    </row>
    <row r="25" spans="1:8">
      <c r="A25" s="17"/>
      <c r="B25" s="3" t="s">
        <v>108</v>
      </c>
      <c r="C25" s="3"/>
      <c r="D25" s="17">
        <v>1</v>
      </c>
      <c r="E25" s="17">
        <v>10</v>
      </c>
      <c r="F25" s="17">
        <v>0.8</v>
      </c>
      <c r="G25" s="17"/>
      <c r="H25" s="24">
        <f>F25*E25*D25</f>
        <v>8</v>
      </c>
    </row>
    <row r="26" spans="1:8">
      <c r="A26" s="17"/>
      <c r="B26" s="3"/>
      <c r="C26" s="3"/>
      <c r="D26" s="17"/>
      <c r="E26" s="17"/>
      <c r="F26" s="17"/>
      <c r="G26" s="17"/>
      <c r="H26" s="24">
        <f>SUM(H23:H25)</f>
        <v>18</v>
      </c>
    </row>
    <row r="27" spans="1:8">
      <c r="A27" s="17"/>
      <c r="B27" s="3"/>
      <c r="C27" s="3"/>
      <c r="D27" s="17"/>
      <c r="E27" s="17"/>
      <c r="F27" s="17"/>
      <c r="G27" s="17"/>
      <c r="H27" s="24">
        <f>SUM(H23:H26)</f>
        <v>36</v>
      </c>
    </row>
    <row r="28" spans="1:8">
      <c r="A28" s="17"/>
      <c r="B28" s="17"/>
      <c r="C28" s="17"/>
      <c r="D28" s="17"/>
      <c r="E28" s="17"/>
      <c r="F28" s="17"/>
      <c r="G28" s="17"/>
      <c r="H28" s="17"/>
    </row>
    <row r="29" spans="1:8">
      <c r="A29" s="17"/>
      <c r="B29" s="17"/>
      <c r="C29" s="17"/>
      <c r="D29" s="17"/>
      <c r="E29" s="17"/>
      <c r="F29" s="17"/>
      <c r="G29" s="17"/>
      <c r="H29" s="17"/>
    </row>
    <row r="30" spans="1:8">
      <c r="A30" s="17"/>
      <c r="B30" s="17"/>
      <c r="C30" s="17"/>
      <c r="D30" s="17"/>
      <c r="E30" s="17"/>
      <c r="F30" s="17"/>
      <c r="G30" s="17"/>
      <c r="H30" s="17"/>
    </row>
    <row r="31" spans="1:8" ht="165">
      <c r="A31" s="17"/>
      <c r="B31" s="2" t="s">
        <v>28</v>
      </c>
      <c r="C31" s="2"/>
      <c r="D31" s="17"/>
      <c r="E31" s="17"/>
      <c r="F31" s="17"/>
      <c r="G31" s="17"/>
      <c r="H31" s="17"/>
    </row>
    <row r="32" spans="1:8">
      <c r="A32" s="17"/>
      <c r="B32" s="3" t="s">
        <v>106</v>
      </c>
      <c r="C32" s="3"/>
      <c r="D32" s="17">
        <v>1</v>
      </c>
      <c r="E32" s="17">
        <v>3</v>
      </c>
      <c r="F32" s="17">
        <v>0.8</v>
      </c>
      <c r="G32" s="17">
        <v>0.08</v>
      </c>
      <c r="H32" s="24">
        <f>F32*E32*D32*G32</f>
        <v>0.19200000000000003</v>
      </c>
    </row>
    <row r="33" spans="1:8">
      <c r="A33" s="17"/>
      <c r="B33" s="3" t="s">
        <v>107</v>
      </c>
      <c r="C33" s="3"/>
      <c r="D33" s="17">
        <v>2</v>
      </c>
      <c r="E33" s="17">
        <v>3</v>
      </c>
      <c r="F33" s="17">
        <v>0.8</v>
      </c>
      <c r="G33" s="17">
        <v>0.08</v>
      </c>
      <c r="H33" s="24">
        <f>F33*E33*D33*G33</f>
        <v>0.38400000000000006</v>
      </c>
    </row>
    <row r="34" spans="1:8">
      <c r="A34" s="17"/>
      <c r="B34" s="3" t="s">
        <v>108</v>
      </c>
      <c r="C34" s="3"/>
      <c r="D34" s="17">
        <v>1</v>
      </c>
      <c r="E34" s="17">
        <v>6</v>
      </c>
      <c r="F34" s="17">
        <v>0.8</v>
      </c>
      <c r="G34" s="17">
        <v>0.08</v>
      </c>
      <c r="H34" s="24">
        <f>F34*E34*D34*G34</f>
        <v>0.38400000000000006</v>
      </c>
    </row>
    <row r="35" spans="1:8">
      <c r="A35" s="17"/>
      <c r="B35" s="2"/>
      <c r="C35" s="2"/>
      <c r="D35" s="17"/>
      <c r="E35" s="17"/>
      <c r="F35" s="17"/>
      <c r="G35" s="17"/>
      <c r="H35" s="24">
        <f>SUM(H32:H34)</f>
        <v>0.96000000000000019</v>
      </c>
    </row>
    <row r="36" spans="1:8">
      <c r="A36" s="17"/>
      <c r="B36" s="2"/>
      <c r="C36" s="2"/>
      <c r="D36" s="17"/>
      <c r="E36" s="17"/>
      <c r="F36" s="17"/>
      <c r="G36" s="17"/>
      <c r="H36" s="17"/>
    </row>
    <row r="37" spans="1:8">
      <c r="A37" s="17"/>
      <c r="B37" s="2"/>
      <c r="C37" s="2"/>
      <c r="D37" s="17"/>
      <c r="E37" s="17"/>
      <c r="F37" s="17"/>
      <c r="G37" s="17"/>
      <c r="H37" s="17"/>
    </row>
    <row r="38" spans="1:8">
      <c r="A38" s="17"/>
      <c r="B38" s="2"/>
      <c r="C38" s="2"/>
      <c r="D38" s="17"/>
      <c r="E38" s="17"/>
      <c r="F38" s="17"/>
      <c r="G38" s="17"/>
      <c r="H38" s="17"/>
    </row>
    <row r="39" spans="1:8" ht="90">
      <c r="A39" s="17"/>
      <c r="B39" s="2" t="s">
        <v>7</v>
      </c>
      <c r="C39" s="2"/>
      <c r="D39" s="17"/>
      <c r="E39" s="17"/>
      <c r="F39" s="17"/>
      <c r="G39" s="17"/>
      <c r="H39" s="17"/>
    </row>
    <row r="40" spans="1:8">
      <c r="A40" s="17"/>
      <c r="B40" s="17"/>
      <c r="C40" s="17"/>
      <c r="D40" s="17"/>
      <c r="E40" s="17"/>
      <c r="F40" s="17"/>
      <c r="G40" s="17"/>
      <c r="H40" s="17">
        <f>H35*100</f>
        <v>96.000000000000014</v>
      </c>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ht="195">
      <c r="A44" s="17"/>
      <c r="B44" s="6" t="s">
        <v>62</v>
      </c>
      <c r="C44" s="6"/>
      <c r="D44" s="17"/>
      <c r="E44" s="17"/>
      <c r="F44" s="17"/>
      <c r="G44" s="17"/>
      <c r="H44" s="17"/>
    </row>
    <row r="45" spans="1:8">
      <c r="A45" s="17"/>
      <c r="B45" s="6"/>
      <c r="C45" s="6"/>
      <c r="D45" s="17">
        <v>2</v>
      </c>
      <c r="E45" s="17">
        <v>2</v>
      </c>
      <c r="F45" s="17">
        <v>1.5</v>
      </c>
      <c r="G45" s="17"/>
      <c r="H45" s="17">
        <f>F45*E45*D45</f>
        <v>6</v>
      </c>
    </row>
    <row r="46" spans="1:8" ht="225">
      <c r="A46" s="17"/>
      <c r="B46" s="10" t="s">
        <v>61</v>
      </c>
      <c r="C46" s="10"/>
      <c r="D46" s="17"/>
      <c r="E46" s="17"/>
      <c r="F46" s="17"/>
      <c r="G46" s="17"/>
      <c r="H46" s="17"/>
    </row>
    <row r="47" spans="1:8">
      <c r="A47" s="17"/>
      <c r="B47" s="10" t="s">
        <v>264</v>
      </c>
      <c r="C47" s="10"/>
      <c r="D47" s="17">
        <v>1</v>
      </c>
      <c r="E47" s="24">
        <v>3</v>
      </c>
      <c r="F47" s="24">
        <v>0.8</v>
      </c>
      <c r="G47" s="17"/>
      <c r="H47" s="24">
        <f>F47*E47*D47</f>
        <v>2.4000000000000004</v>
      </c>
    </row>
    <row r="48" spans="1:8">
      <c r="A48" s="17"/>
      <c r="B48" s="10"/>
      <c r="C48" s="10"/>
      <c r="D48" s="17">
        <v>2</v>
      </c>
      <c r="E48" s="24">
        <v>6</v>
      </c>
      <c r="F48" s="24">
        <v>0.8</v>
      </c>
      <c r="G48" s="17"/>
      <c r="H48" s="24">
        <f>F48*E48*D48</f>
        <v>9.6000000000000014</v>
      </c>
    </row>
    <row r="49" spans="1:8">
      <c r="A49" s="17"/>
      <c r="B49" s="10"/>
      <c r="C49" s="10"/>
      <c r="D49" s="17">
        <v>4</v>
      </c>
      <c r="E49" s="24">
        <v>1</v>
      </c>
      <c r="F49" s="24">
        <v>0.6</v>
      </c>
      <c r="G49" s="17"/>
      <c r="H49" s="24">
        <f>F49*E49*D49</f>
        <v>2.4</v>
      </c>
    </row>
    <row r="50" spans="1:8">
      <c r="A50" s="17"/>
      <c r="B50" s="10"/>
      <c r="C50" s="10"/>
      <c r="D50" s="17">
        <v>1</v>
      </c>
      <c r="E50" s="24">
        <v>3</v>
      </c>
      <c r="F50" s="24">
        <v>0.6</v>
      </c>
      <c r="G50" s="17"/>
      <c r="H50" s="24">
        <f>F50*E50*D50</f>
        <v>1.7999999999999998</v>
      </c>
    </row>
    <row r="51" spans="1:8">
      <c r="A51" s="17"/>
      <c r="B51" s="17"/>
      <c r="C51" s="17"/>
      <c r="D51" s="17">
        <v>1</v>
      </c>
      <c r="E51" s="24">
        <v>6</v>
      </c>
      <c r="F51" s="24">
        <v>0.6</v>
      </c>
      <c r="G51" s="17"/>
      <c r="H51" s="24">
        <f>F51*E51*D51</f>
        <v>3.5999999999999996</v>
      </c>
    </row>
    <row r="52" spans="1:8">
      <c r="A52" s="17"/>
      <c r="B52" s="17"/>
      <c r="C52" s="17"/>
      <c r="D52" s="17"/>
      <c r="E52" s="24"/>
      <c r="F52" s="24"/>
      <c r="G52" s="17"/>
      <c r="H52" s="24"/>
    </row>
    <row r="53" spans="1:8">
      <c r="A53" s="17"/>
      <c r="B53" s="17"/>
      <c r="C53" s="17"/>
      <c r="D53" s="17"/>
      <c r="E53" s="24"/>
      <c r="F53" s="24"/>
      <c r="G53" s="17"/>
      <c r="H53" s="24"/>
    </row>
    <row r="54" spans="1:8" ht="60">
      <c r="A54" s="17"/>
      <c r="B54" s="2" t="s">
        <v>31</v>
      </c>
      <c r="C54" s="2"/>
      <c r="D54" s="17"/>
      <c r="E54" s="17"/>
      <c r="F54" s="17"/>
      <c r="G54" s="17"/>
      <c r="H54" s="17"/>
    </row>
    <row r="55" spans="1:8">
      <c r="A55" s="17"/>
      <c r="B55" s="3" t="s">
        <v>106</v>
      </c>
      <c r="C55" s="3"/>
      <c r="D55" s="17">
        <v>1</v>
      </c>
      <c r="E55" s="24">
        <f>3</f>
        <v>3</v>
      </c>
      <c r="F55" s="24">
        <v>0.65</v>
      </c>
      <c r="G55" s="24"/>
      <c r="H55" s="24">
        <f>F55*E55*D55</f>
        <v>1.9500000000000002</v>
      </c>
    </row>
    <row r="56" spans="1:8">
      <c r="A56" s="17"/>
      <c r="B56" s="2"/>
      <c r="C56" s="2"/>
      <c r="D56" s="17">
        <v>6</v>
      </c>
      <c r="E56" s="24">
        <v>0.8</v>
      </c>
      <c r="F56" s="24">
        <v>0.7</v>
      </c>
      <c r="G56" s="24"/>
      <c r="H56" s="24">
        <f t="shared" ref="H56:H62" si="0">F56*E56*D56</f>
        <v>3.3599999999999994</v>
      </c>
    </row>
    <row r="57" spans="1:8">
      <c r="A57" s="17"/>
      <c r="B57" s="2"/>
      <c r="C57" s="2"/>
      <c r="D57" s="17">
        <v>1</v>
      </c>
      <c r="E57" s="24">
        <v>3</v>
      </c>
      <c r="F57" s="24">
        <v>0.6</v>
      </c>
      <c r="G57" s="24"/>
      <c r="H57" s="24">
        <f t="shared" si="0"/>
        <v>1.7999999999999998</v>
      </c>
    </row>
    <row r="58" spans="1:8">
      <c r="A58" s="17"/>
      <c r="B58" s="3" t="s">
        <v>107</v>
      </c>
      <c r="C58" s="3"/>
      <c r="D58" s="17">
        <v>2</v>
      </c>
      <c r="E58" s="24">
        <v>3</v>
      </c>
      <c r="F58" s="24">
        <v>0.65</v>
      </c>
      <c r="G58" s="24"/>
      <c r="H58" s="24">
        <f t="shared" si="0"/>
        <v>3.9000000000000004</v>
      </c>
    </row>
    <row r="59" spans="1:8">
      <c r="A59" s="17"/>
      <c r="B59" s="2"/>
      <c r="C59" s="2"/>
      <c r="D59" s="17">
        <v>6</v>
      </c>
      <c r="E59" s="24">
        <v>0.8</v>
      </c>
      <c r="F59" s="24">
        <v>0.7</v>
      </c>
      <c r="G59" s="24"/>
      <c r="H59" s="24">
        <f t="shared" si="0"/>
        <v>3.3599999999999994</v>
      </c>
    </row>
    <row r="60" spans="1:8">
      <c r="A60" s="17"/>
      <c r="B60" s="2"/>
      <c r="C60" s="2"/>
      <c r="D60" s="17">
        <v>2</v>
      </c>
      <c r="E60" s="24">
        <v>3</v>
      </c>
      <c r="F60" s="24">
        <v>0.6</v>
      </c>
      <c r="G60" s="24"/>
      <c r="H60" s="24">
        <f t="shared" si="0"/>
        <v>3.5999999999999996</v>
      </c>
    </row>
    <row r="61" spans="1:8">
      <c r="A61" s="17"/>
      <c r="B61" s="3"/>
      <c r="C61" s="3"/>
      <c r="D61" s="17">
        <v>1</v>
      </c>
      <c r="E61" s="24">
        <v>6</v>
      </c>
      <c r="F61" s="24">
        <v>0.6</v>
      </c>
      <c r="G61" s="24"/>
      <c r="H61" s="24">
        <f t="shared" si="0"/>
        <v>3.5999999999999996</v>
      </c>
    </row>
    <row r="62" spans="1:8">
      <c r="A62" s="17"/>
      <c r="B62" s="2"/>
      <c r="C62" s="2"/>
      <c r="D62" s="17">
        <v>10</v>
      </c>
      <c r="E62" s="24">
        <v>0.8</v>
      </c>
      <c r="F62" s="24">
        <v>0.7</v>
      </c>
      <c r="G62" s="24"/>
      <c r="H62" s="24">
        <f t="shared" si="0"/>
        <v>5.6</v>
      </c>
    </row>
    <row r="63" spans="1:8">
      <c r="A63" s="17"/>
      <c r="B63" s="2"/>
      <c r="C63" s="2"/>
      <c r="D63" s="17"/>
      <c r="E63" s="17"/>
      <c r="F63" s="17"/>
      <c r="G63" s="17"/>
      <c r="H63" s="24">
        <f>SUM(H55:H62)</f>
        <v>27.17</v>
      </c>
    </row>
    <row r="64" spans="1:8" ht="180">
      <c r="A64" s="17"/>
      <c r="B64" s="2" t="s">
        <v>33</v>
      </c>
      <c r="C64" s="2"/>
      <c r="D64" s="17"/>
      <c r="E64" s="17"/>
      <c r="F64" s="17"/>
      <c r="G64" s="17"/>
      <c r="H64" s="17"/>
    </row>
    <row r="65" spans="1:8">
      <c r="A65" s="17"/>
      <c r="B65" s="3" t="s">
        <v>106</v>
      </c>
      <c r="C65" s="3"/>
      <c r="D65" s="17">
        <v>1</v>
      </c>
      <c r="E65" s="24">
        <f>3</f>
        <v>3</v>
      </c>
      <c r="F65" s="24">
        <v>0.65</v>
      </c>
      <c r="G65" s="24"/>
      <c r="H65" s="24">
        <f>F65*E65*D65</f>
        <v>1.9500000000000002</v>
      </c>
    </row>
    <row r="66" spans="1:8">
      <c r="A66" s="17"/>
      <c r="B66" s="2"/>
      <c r="C66" s="2"/>
      <c r="D66" s="17">
        <v>6</v>
      </c>
      <c r="E66" s="24">
        <v>0.8</v>
      </c>
      <c r="F66" s="24">
        <v>0.7</v>
      </c>
      <c r="G66" s="24"/>
      <c r="H66" s="24">
        <f t="shared" ref="H66:H72" si="1">F66*E66*D66</f>
        <v>3.3599999999999994</v>
      </c>
    </row>
    <row r="67" spans="1:8">
      <c r="A67" s="17"/>
      <c r="B67" s="2"/>
      <c r="C67" s="2"/>
      <c r="D67" s="17">
        <v>1</v>
      </c>
      <c r="E67" s="24">
        <v>3</v>
      </c>
      <c r="F67" s="24">
        <v>0.6</v>
      </c>
      <c r="G67" s="24"/>
      <c r="H67" s="24">
        <f t="shared" si="1"/>
        <v>1.7999999999999998</v>
      </c>
    </row>
    <row r="68" spans="1:8">
      <c r="A68" s="17"/>
      <c r="B68" s="3" t="s">
        <v>107</v>
      </c>
      <c r="C68" s="3"/>
      <c r="D68" s="17">
        <v>2</v>
      </c>
      <c r="E68" s="24">
        <v>3</v>
      </c>
      <c r="F68" s="24">
        <v>0.65</v>
      </c>
      <c r="G68" s="24"/>
      <c r="H68" s="24">
        <f t="shared" si="1"/>
        <v>3.9000000000000004</v>
      </c>
    </row>
    <row r="69" spans="1:8">
      <c r="A69" s="17"/>
      <c r="B69" s="2"/>
      <c r="C69" s="2"/>
      <c r="D69" s="17">
        <v>6</v>
      </c>
      <c r="E69" s="24">
        <v>0.8</v>
      </c>
      <c r="F69" s="24">
        <v>0.7</v>
      </c>
      <c r="G69" s="24"/>
      <c r="H69" s="24">
        <f t="shared" si="1"/>
        <v>3.3599999999999994</v>
      </c>
    </row>
    <row r="70" spans="1:8">
      <c r="A70" s="17"/>
      <c r="B70" s="2"/>
      <c r="C70" s="2"/>
      <c r="D70" s="17">
        <v>2</v>
      </c>
      <c r="E70" s="24">
        <v>3</v>
      </c>
      <c r="F70" s="24">
        <v>0.6</v>
      </c>
      <c r="G70" s="24"/>
      <c r="H70" s="24">
        <f t="shared" si="1"/>
        <v>3.5999999999999996</v>
      </c>
    </row>
    <row r="71" spans="1:8">
      <c r="A71" s="17"/>
      <c r="B71" s="3" t="s">
        <v>108</v>
      </c>
      <c r="C71" s="3"/>
      <c r="D71" s="17">
        <v>1</v>
      </c>
      <c r="E71" s="24">
        <v>6</v>
      </c>
      <c r="F71" s="24">
        <v>0.6</v>
      </c>
      <c r="G71" s="24"/>
      <c r="H71" s="24">
        <f t="shared" si="1"/>
        <v>3.5999999999999996</v>
      </c>
    </row>
    <row r="72" spans="1:8">
      <c r="A72" s="17"/>
      <c r="B72" s="2"/>
      <c r="C72" s="2"/>
      <c r="D72" s="17">
        <v>10</v>
      </c>
      <c r="E72" s="24">
        <v>0.8</v>
      </c>
      <c r="F72" s="24">
        <v>0.7</v>
      </c>
      <c r="G72" s="24"/>
      <c r="H72" s="24">
        <f t="shared" si="1"/>
        <v>5.6</v>
      </c>
    </row>
    <row r="73" spans="1:8">
      <c r="A73" s="17"/>
      <c r="B73" s="2"/>
      <c r="C73" s="2"/>
      <c r="D73" s="17"/>
      <c r="E73" s="17"/>
      <c r="F73" s="17"/>
      <c r="G73" s="17"/>
      <c r="H73" s="24">
        <f>SUM(H65:H72)</f>
        <v>27.17</v>
      </c>
    </row>
    <row r="74" spans="1:8" ht="191.25">
      <c r="A74" s="17"/>
      <c r="B74" s="7" t="s">
        <v>34</v>
      </c>
      <c r="C74" s="7"/>
      <c r="D74" s="17"/>
      <c r="E74" s="17"/>
      <c r="F74" s="17"/>
      <c r="G74" s="17"/>
      <c r="H74" s="17"/>
    </row>
    <row r="75" spans="1:8">
      <c r="A75" s="17"/>
      <c r="B75" s="7" t="s">
        <v>393</v>
      </c>
      <c r="C75" s="7"/>
      <c r="D75" s="17">
        <v>1</v>
      </c>
      <c r="E75" s="17">
        <v>4</v>
      </c>
      <c r="F75" s="17">
        <v>2.5</v>
      </c>
      <c r="G75" s="17"/>
      <c r="H75" s="24">
        <f>D75*E75*F75</f>
        <v>10</v>
      </c>
    </row>
    <row r="76" spans="1:8">
      <c r="A76" s="17"/>
      <c r="B76" s="3" t="s">
        <v>106</v>
      </c>
      <c r="C76" s="3"/>
      <c r="D76" s="17">
        <v>1</v>
      </c>
      <c r="E76" s="24">
        <v>3</v>
      </c>
      <c r="F76" s="24">
        <v>0.65</v>
      </c>
      <c r="G76" s="24"/>
      <c r="H76" s="24">
        <f>D76*E76*F76</f>
        <v>1.9500000000000002</v>
      </c>
    </row>
    <row r="77" spans="1:8">
      <c r="A77" s="17"/>
      <c r="B77" s="3" t="s">
        <v>107</v>
      </c>
      <c r="C77" s="3"/>
      <c r="D77" s="17">
        <v>2</v>
      </c>
      <c r="E77" s="24">
        <v>3</v>
      </c>
      <c r="F77" s="24">
        <v>0.65</v>
      </c>
      <c r="G77" s="24"/>
      <c r="H77" s="24">
        <f>D77*E77*F77</f>
        <v>3.9000000000000004</v>
      </c>
    </row>
    <row r="78" spans="1:8">
      <c r="A78" s="17"/>
      <c r="B78" s="3" t="s">
        <v>108</v>
      </c>
      <c r="C78" s="3"/>
      <c r="D78" s="17">
        <v>1</v>
      </c>
      <c r="E78" s="24">
        <v>6</v>
      </c>
      <c r="F78" s="24">
        <v>0.6</v>
      </c>
      <c r="G78" s="24"/>
      <c r="H78" s="24">
        <f>D78*E78*F78</f>
        <v>3.5999999999999996</v>
      </c>
    </row>
    <row r="79" spans="1:8">
      <c r="A79" s="17"/>
      <c r="B79" s="3" t="s">
        <v>139</v>
      </c>
      <c r="C79" s="3"/>
      <c r="D79" s="17"/>
      <c r="E79" s="24"/>
      <c r="F79" s="24"/>
      <c r="G79" s="24"/>
      <c r="H79" s="22">
        <f>SUM(H75:H78)</f>
        <v>19.45</v>
      </c>
    </row>
    <row r="80" spans="1:8">
      <c r="A80" s="17"/>
      <c r="B80" s="3" t="s">
        <v>78</v>
      </c>
      <c r="C80" s="3"/>
      <c r="D80" s="17"/>
      <c r="E80" s="24"/>
      <c r="F80" s="24"/>
      <c r="G80" s="24"/>
      <c r="H80" s="22">
        <v>20</v>
      </c>
    </row>
    <row r="81" spans="1:8" ht="76.5">
      <c r="A81" s="17"/>
      <c r="B81" s="7" t="s">
        <v>35</v>
      </c>
      <c r="C81" s="7"/>
      <c r="D81" s="17"/>
      <c r="E81" s="17"/>
      <c r="F81" s="17"/>
      <c r="G81" s="17"/>
      <c r="H81" s="17"/>
    </row>
    <row r="82" spans="1:8">
      <c r="A82" s="17"/>
      <c r="B82" s="3" t="s">
        <v>106</v>
      </c>
      <c r="C82" s="3"/>
      <c r="D82" s="17">
        <v>1</v>
      </c>
      <c r="E82" s="24">
        <v>3.7</v>
      </c>
      <c r="F82" s="24"/>
      <c r="G82" s="24"/>
      <c r="H82" s="24">
        <f>D82*E82</f>
        <v>3.7</v>
      </c>
    </row>
    <row r="83" spans="1:8">
      <c r="A83" s="17"/>
      <c r="B83" s="3" t="s">
        <v>107</v>
      </c>
      <c r="C83" s="3"/>
      <c r="D83" s="17">
        <v>2</v>
      </c>
      <c r="E83" s="24">
        <v>4.5</v>
      </c>
      <c r="F83" s="24"/>
      <c r="G83" s="24"/>
      <c r="H83" s="24">
        <f>D83*E83</f>
        <v>9</v>
      </c>
    </row>
    <row r="84" spans="1:8">
      <c r="A84" s="17"/>
      <c r="B84" s="3" t="s">
        <v>108</v>
      </c>
      <c r="C84" s="3"/>
      <c r="D84" s="17">
        <v>1</v>
      </c>
      <c r="E84" s="24">
        <v>6.8</v>
      </c>
      <c r="F84" s="24"/>
      <c r="G84" s="24"/>
      <c r="H84" s="24">
        <f>D84*E84</f>
        <v>6.8</v>
      </c>
    </row>
    <row r="85" spans="1:8">
      <c r="A85" s="17"/>
      <c r="B85" s="7" t="s">
        <v>139</v>
      </c>
      <c r="C85" s="7"/>
      <c r="D85" s="17"/>
      <c r="E85" s="17"/>
      <c r="F85" s="17"/>
      <c r="G85" s="17"/>
      <c r="H85" s="22">
        <f>SUM(H82:H84)</f>
        <v>19.5</v>
      </c>
    </row>
    <row r="86" spans="1:8">
      <c r="A86" s="17"/>
      <c r="B86" s="7" t="s">
        <v>78</v>
      </c>
      <c r="C86" s="7"/>
      <c r="D86" s="17"/>
      <c r="E86" s="17"/>
      <c r="F86" s="17"/>
      <c r="G86" s="17"/>
      <c r="H86" s="22">
        <v>20</v>
      </c>
    </row>
    <row r="87" spans="1:8">
      <c r="A87" s="17"/>
      <c r="B87" s="7"/>
      <c r="C87" s="7"/>
      <c r="D87" s="17"/>
      <c r="E87" s="17"/>
      <c r="F87" s="17"/>
      <c r="G87" s="17"/>
      <c r="H87" s="17"/>
    </row>
    <row r="88" spans="1:8">
      <c r="A88" s="17"/>
      <c r="B88" s="7"/>
      <c r="C88" s="7"/>
      <c r="D88" s="17"/>
      <c r="E88" s="17"/>
      <c r="F88" s="17"/>
      <c r="G88" s="17"/>
      <c r="H88" s="17"/>
    </row>
    <row r="89" spans="1:8">
      <c r="A89" s="17"/>
      <c r="B89" s="17"/>
      <c r="C89" s="17"/>
      <c r="D89" s="17"/>
      <c r="E89" s="17"/>
      <c r="F89" s="17"/>
      <c r="G89" s="17"/>
      <c r="H89" s="17"/>
    </row>
    <row r="90" spans="1:8" ht="78.75" customHeight="1">
      <c r="A90" s="17"/>
      <c r="B90" s="9" t="s">
        <v>36</v>
      </c>
      <c r="C90" s="9"/>
      <c r="D90" s="17"/>
      <c r="E90" s="17"/>
      <c r="F90" s="17"/>
      <c r="G90" s="17"/>
      <c r="H90" s="17"/>
    </row>
    <row r="91" spans="1:8" ht="21.75" customHeight="1">
      <c r="A91" s="17"/>
      <c r="B91" s="9" t="s">
        <v>69</v>
      </c>
      <c r="C91" s="9"/>
      <c r="D91" s="17"/>
      <c r="E91" s="17"/>
      <c r="F91" s="17"/>
      <c r="G91" s="17"/>
      <c r="H91" s="17"/>
    </row>
    <row r="92" spans="1:8" ht="21.75" customHeight="1">
      <c r="A92" s="17"/>
      <c r="B92" s="9" t="s">
        <v>65</v>
      </c>
      <c r="C92" s="9"/>
      <c r="D92" s="17">
        <v>2</v>
      </c>
      <c r="E92" s="24">
        <v>5.6</v>
      </c>
      <c r="F92" s="24"/>
      <c r="G92" s="24"/>
      <c r="H92" s="24">
        <f>E92*D92</f>
        <v>11.2</v>
      </c>
    </row>
    <row r="93" spans="1:8" ht="21.75" customHeight="1">
      <c r="A93" s="17"/>
      <c r="B93" s="9" t="s">
        <v>66</v>
      </c>
      <c r="C93" s="9"/>
      <c r="D93" s="17">
        <v>3</v>
      </c>
      <c r="E93" s="24">
        <v>5.0999999999999996</v>
      </c>
      <c r="F93" s="24"/>
      <c r="G93" s="24"/>
      <c r="H93" s="24">
        <f>E93*D93</f>
        <v>15.299999999999999</v>
      </c>
    </row>
    <row r="94" spans="1:8" ht="21.75" customHeight="1">
      <c r="A94" s="17"/>
      <c r="B94" s="9"/>
      <c r="C94" s="9"/>
      <c r="D94" s="17"/>
      <c r="E94" s="24"/>
      <c r="F94" s="24"/>
      <c r="G94" s="24"/>
      <c r="H94" s="24">
        <f>SUM(H92:H93)</f>
        <v>26.5</v>
      </c>
    </row>
    <row r="95" spans="1:8" ht="21.75" customHeight="1">
      <c r="A95" s="17"/>
      <c r="B95" s="11" t="s">
        <v>68</v>
      </c>
      <c r="C95" s="11"/>
      <c r="D95" s="17"/>
      <c r="E95" s="17"/>
      <c r="F95" s="17"/>
      <c r="G95" s="17"/>
      <c r="H95" s="24">
        <f>H94*1.372</f>
        <v>36.358000000000004</v>
      </c>
    </row>
    <row r="96" spans="1:8" ht="21.75" customHeight="1">
      <c r="A96" s="17"/>
      <c r="B96" s="9" t="s">
        <v>67</v>
      </c>
      <c r="C96" s="9"/>
      <c r="D96" s="17"/>
      <c r="E96" s="17"/>
      <c r="F96" s="17"/>
      <c r="G96" s="17"/>
      <c r="H96" s="17"/>
    </row>
    <row r="97" spans="1:15" ht="21.75" customHeight="1">
      <c r="A97" s="17"/>
      <c r="B97" s="9" t="s">
        <v>70</v>
      </c>
      <c r="C97" s="9"/>
      <c r="D97" s="17"/>
      <c r="E97" s="17"/>
      <c r="F97" s="17"/>
      <c r="G97" s="17"/>
      <c r="H97" s="17"/>
      <c r="O97">
        <f>3.45-0.8</f>
        <v>2.6500000000000004</v>
      </c>
    </row>
    <row r="98" spans="1:15" ht="21.75" customHeight="1">
      <c r="A98" s="17"/>
      <c r="B98" s="3" t="s">
        <v>106</v>
      </c>
      <c r="C98" s="3"/>
      <c r="D98" s="17">
        <v>1</v>
      </c>
      <c r="E98" s="24">
        <v>18</v>
      </c>
      <c r="F98" s="17"/>
      <c r="G98" s="17"/>
      <c r="H98" s="24">
        <f>E98*D98</f>
        <v>18</v>
      </c>
      <c r="O98">
        <f>2.7+2.7+2+2</f>
        <v>9.4</v>
      </c>
    </row>
    <row r="99" spans="1:15" ht="15" customHeight="1">
      <c r="A99" s="17"/>
      <c r="B99" s="3" t="s">
        <v>107</v>
      </c>
      <c r="C99" s="3"/>
      <c r="D99" s="17">
        <v>2</v>
      </c>
      <c r="E99" s="24">
        <f>3.5+1.8+3.5+0.8+3.45+3.45</f>
        <v>16.5</v>
      </c>
      <c r="F99" s="17"/>
      <c r="G99" s="17"/>
      <c r="H99" s="24">
        <f>E99*D99</f>
        <v>33</v>
      </c>
    </row>
    <row r="100" spans="1:15" ht="15" customHeight="1">
      <c r="A100" s="17"/>
      <c r="B100" s="9"/>
      <c r="C100" s="9"/>
      <c r="D100" s="17"/>
      <c r="E100" s="24"/>
      <c r="F100" s="17"/>
      <c r="G100" s="17"/>
      <c r="H100" s="24">
        <f>SUM(H98:H99)</f>
        <v>51</v>
      </c>
    </row>
    <row r="101" spans="1:15" ht="15" customHeight="1">
      <c r="A101" s="17"/>
      <c r="B101" s="11" t="s">
        <v>75</v>
      </c>
      <c r="C101" s="11"/>
      <c r="D101" s="17"/>
      <c r="E101" s="24"/>
      <c r="F101" s="17"/>
      <c r="G101" s="17"/>
      <c r="H101" s="24">
        <f>H100*1.777</f>
        <v>90.626999999999995</v>
      </c>
    </row>
    <row r="102" spans="1:15" ht="15" customHeight="1">
      <c r="A102" s="17"/>
      <c r="B102" s="9"/>
      <c r="C102" s="9"/>
      <c r="D102" s="17"/>
      <c r="E102" s="17"/>
      <c r="F102" s="17"/>
      <c r="G102" s="17"/>
      <c r="H102" s="24"/>
    </row>
    <row r="103" spans="1:15" ht="15" customHeight="1">
      <c r="A103" s="17"/>
      <c r="B103" s="9" t="s">
        <v>72</v>
      </c>
      <c r="C103" s="9"/>
      <c r="D103" s="17"/>
      <c r="E103" s="17"/>
      <c r="F103" s="17"/>
      <c r="G103" s="17"/>
      <c r="H103" s="24"/>
    </row>
    <row r="104" spans="1:15" ht="15" customHeight="1">
      <c r="A104" s="17"/>
      <c r="B104" s="3" t="s">
        <v>106</v>
      </c>
      <c r="C104" s="3"/>
      <c r="D104" s="17">
        <v>1</v>
      </c>
      <c r="E104" s="24">
        <v>27</v>
      </c>
      <c r="F104" s="17"/>
      <c r="G104" s="17"/>
      <c r="H104" s="24">
        <f>E104*D104</f>
        <v>27</v>
      </c>
    </row>
    <row r="105" spans="1:15">
      <c r="A105" s="17"/>
      <c r="B105" s="3" t="s">
        <v>107</v>
      </c>
      <c r="C105" s="3"/>
      <c r="D105" s="17">
        <v>2</v>
      </c>
      <c r="E105" s="24">
        <v>25.5</v>
      </c>
      <c r="F105" s="17"/>
      <c r="G105" s="17"/>
      <c r="H105" s="24">
        <f>E105*D105</f>
        <v>51</v>
      </c>
    </row>
    <row r="106" spans="1:15">
      <c r="A106" s="17"/>
      <c r="B106" s="9" t="s">
        <v>60</v>
      </c>
      <c r="C106" s="9"/>
      <c r="D106" s="17"/>
      <c r="E106" s="17"/>
      <c r="F106" s="17"/>
      <c r="G106" s="17"/>
      <c r="H106" s="24">
        <f>SUM(H104:H105)</f>
        <v>78</v>
      </c>
    </row>
    <row r="107" spans="1:15">
      <c r="A107" s="17"/>
      <c r="B107" s="11" t="s">
        <v>97</v>
      </c>
      <c r="C107" s="11"/>
      <c r="D107" s="17"/>
      <c r="E107" s="17"/>
      <c r="F107" s="17"/>
      <c r="G107" s="17"/>
      <c r="H107" s="24">
        <f>H106*1.439</f>
        <v>112.242</v>
      </c>
    </row>
    <row r="108" spans="1:15">
      <c r="A108" s="17"/>
      <c r="B108" s="9"/>
      <c r="C108" s="9"/>
      <c r="D108" s="17"/>
      <c r="E108" s="17"/>
      <c r="F108" s="17"/>
      <c r="G108" s="17"/>
      <c r="H108" s="17"/>
    </row>
    <row r="109" spans="1:15">
      <c r="A109" s="17"/>
      <c r="B109" s="9" t="s">
        <v>79</v>
      </c>
      <c r="C109" s="9"/>
      <c r="D109" s="17"/>
      <c r="E109" s="17"/>
      <c r="F109" s="17"/>
      <c r="G109" s="17"/>
      <c r="H109" s="24">
        <f>H107+H101+H95</f>
        <v>239.227</v>
      </c>
    </row>
    <row r="110" spans="1:15">
      <c r="A110" s="17"/>
      <c r="B110" s="9" t="s">
        <v>78</v>
      </c>
      <c r="C110" s="9"/>
      <c r="D110" s="17"/>
      <c r="E110" s="17"/>
      <c r="F110" s="17"/>
      <c r="G110" s="17"/>
      <c r="H110" s="24">
        <v>250</v>
      </c>
    </row>
    <row r="111" spans="1:15" ht="103.5" customHeight="1">
      <c r="A111" s="17"/>
      <c r="B111" s="9" t="s">
        <v>76</v>
      </c>
      <c r="C111" s="9"/>
      <c r="D111" s="17"/>
      <c r="E111" s="17"/>
      <c r="F111" s="17"/>
      <c r="G111" s="17"/>
      <c r="H111" s="17"/>
    </row>
    <row r="112" spans="1:15">
      <c r="A112" s="17"/>
      <c r="B112" s="9" t="s">
        <v>77</v>
      </c>
      <c r="C112" s="9"/>
      <c r="D112" s="17"/>
      <c r="E112" s="17"/>
      <c r="F112" s="17"/>
      <c r="G112" s="17"/>
      <c r="H112" s="17"/>
    </row>
    <row r="113" spans="1:8">
      <c r="A113" s="17"/>
      <c r="B113" s="19" t="s">
        <v>65</v>
      </c>
      <c r="C113" s="19"/>
      <c r="D113" s="17"/>
      <c r="E113" s="17"/>
      <c r="F113" s="17"/>
      <c r="G113" s="17"/>
      <c r="H113" s="17"/>
    </row>
    <row r="114" spans="1:8" ht="21.75" customHeight="1">
      <c r="A114" s="17"/>
      <c r="B114" s="12" t="s">
        <v>80</v>
      </c>
      <c r="C114" s="12"/>
      <c r="D114" s="14">
        <v>2</v>
      </c>
      <c r="E114" s="12">
        <v>8.0500000000000007</v>
      </c>
      <c r="F114" s="15">
        <f>E114*D114</f>
        <v>16.100000000000001</v>
      </c>
      <c r="G114" s="16" t="s">
        <v>81</v>
      </c>
      <c r="H114" s="15">
        <f>F114*1.1</f>
        <v>17.710000000000004</v>
      </c>
    </row>
    <row r="115" spans="1:8" ht="21.75" customHeight="1">
      <c r="A115" s="17"/>
      <c r="B115" s="12" t="s">
        <v>82</v>
      </c>
      <c r="C115" s="12"/>
      <c r="D115" s="14">
        <v>2</v>
      </c>
      <c r="E115" s="12">
        <v>1.25</v>
      </c>
      <c r="F115" s="15">
        <f t="shared" ref="F115:F120" si="2">E115*D115</f>
        <v>2.5</v>
      </c>
      <c r="G115" s="16" t="s">
        <v>83</v>
      </c>
      <c r="H115" s="15">
        <f>F115*0.904</f>
        <v>2.2600000000000002</v>
      </c>
    </row>
    <row r="116" spans="1:8" ht="21.75" customHeight="1">
      <c r="A116" s="17"/>
      <c r="B116" s="12" t="s">
        <v>84</v>
      </c>
      <c r="C116" s="12"/>
      <c r="D116" s="14">
        <v>2</v>
      </c>
      <c r="E116" s="12">
        <v>1.25</v>
      </c>
      <c r="F116" s="15">
        <f t="shared" si="2"/>
        <v>2.5</v>
      </c>
      <c r="G116" s="16" t="s">
        <v>85</v>
      </c>
      <c r="H116" s="15">
        <f>F116*1.504</f>
        <v>3.76</v>
      </c>
    </row>
    <row r="117" spans="1:8" ht="21.75" customHeight="1">
      <c r="A117" s="17"/>
      <c r="B117" s="12" t="s">
        <v>86</v>
      </c>
      <c r="C117" s="12"/>
      <c r="D117" s="14">
        <v>2</v>
      </c>
      <c r="E117" s="12">
        <v>1.25</v>
      </c>
      <c r="F117" s="15">
        <f t="shared" si="2"/>
        <v>2.5</v>
      </c>
      <c r="G117" s="16" t="s">
        <v>83</v>
      </c>
      <c r="H117" s="15">
        <f>F117*0.904</f>
        <v>2.2600000000000002</v>
      </c>
    </row>
    <row r="118" spans="1:8" ht="21.75" customHeight="1">
      <c r="A118" s="17"/>
      <c r="B118" s="12" t="s">
        <v>87</v>
      </c>
      <c r="C118" s="12"/>
      <c r="D118" s="14">
        <v>2</v>
      </c>
      <c r="E118" s="12">
        <v>24.5</v>
      </c>
      <c r="F118" s="15">
        <f t="shared" si="2"/>
        <v>49</v>
      </c>
      <c r="G118" s="16" t="s">
        <v>88</v>
      </c>
      <c r="H118" s="15">
        <f>F118*0.124</f>
        <v>6.0759999999999996</v>
      </c>
    </row>
    <row r="119" spans="1:8" ht="21.75" customHeight="1">
      <c r="A119" s="17"/>
      <c r="B119" s="12" t="s">
        <v>89</v>
      </c>
      <c r="C119" s="12"/>
      <c r="D119" s="14">
        <v>2</v>
      </c>
      <c r="E119" s="12">
        <v>1</v>
      </c>
      <c r="F119" s="15">
        <f t="shared" si="2"/>
        <v>2</v>
      </c>
      <c r="G119" s="16" t="s">
        <v>90</v>
      </c>
      <c r="H119" s="15">
        <f>F119*0.632</f>
        <v>1.264</v>
      </c>
    </row>
    <row r="120" spans="1:8" ht="20.25" customHeight="1">
      <c r="A120" s="17"/>
      <c r="B120" s="12" t="s">
        <v>91</v>
      </c>
      <c r="C120" s="12"/>
      <c r="D120" s="14">
        <v>2</v>
      </c>
      <c r="E120" s="12">
        <v>5.25</v>
      </c>
      <c r="F120" s="15">
        <f t="shared" si="2"/>
        <v>10.5</v>
      </c>
      <c r="G120" s="16" t="s">
        <v>92</v>
      </c>
      <c r="H120" s="15">
        <f>F120*0.14</f>
        <v>1.4700000000000002</v>
      </c>
    </row>
    <row r="121" spans="1:8" ht="20.25" customHeight="1">
      <c r="A121" s="17"/>
      <c r="B121" s="12" t="s">
        <v>95</v>
      </c>
      <c r="C121" s="12"/>
      <c r="D121" s="14"/>
      <c r="E121" s="12"/>
      <c r="F121" s="15"/>
      <c r="G121" s="16"/>
      <c r="H121" s="15">
        <f>SUM(H114:H120)</f>
        <v>34.800000000000004</v>
      </c>
    </row>
    <row r="122" spans="1:8" ht="20.25" customHeight="1">
      <c r="A122" s="17"/>
      <c r="B122" s="18" t="s">
        <v>66</v>
      </c>
      <c r="C122" s="18"/>
      <c r="D122" s="14"/>
      <c r="E122" s="12"/>
      <c r="F122" s="15"/>
      <c r="G122" s="16"/>
      <c r="H122" s="15"/>
    </row>
    <row r="123" spans="1:8" ht="20.25" customHeight="1">
      <c r="A123" s="17"/>
      <c r="B123" s="12" t="s">
        <v>80</v>
      </c>
      <c r="C123" s="12"/>
      <c r="D123" s="14">
        <v>3</v>
      </c>
      <c r="E123" s="17">
        <v>4.5</v>
      </c>
      <c r="F123" s="15">
        <f t="shared" ref="F123:F128" si="3">E123*D123</f>
        <v>13.5</v>
      </c>
      <c r="G123" s="16" t="s">
        <v>81</v>
      </c>
      <c r="H123" s="15">
        <f>F123*1.1</f>
        <v>14.850000000000001</v>
      </c>
    </row>
    <row r="124" spans="1:8" ht="25.5">
      <c r="A124" s="17"/>
      <c r="B124" s="12" t="s">
        <v>82</v>
      </c>
      <c r="C124" s="12"/>
      <c r="D124" s="14">
        <v>3</v>
      </c>
      <c r="E124" s="17">
        <v>0.85</v>
      </c>
      <c r="F124" s="15">
        <f t="shared" si="3"/>
        <v>2.5499999999999998</v>
      </c>
      <c r="G124" s="16" t="s">
        <v>83</v>
      </c>
      <c r="H124" s="15">
        <f>F124*0.904</f>
        <v>2.3051999999999997</v>
      </c>
    </row>
    <row r="125" spans="1:8" ht="25.5">
      <c r="A125" s="17"/>
      <c r="B125" s="12" t="s">
        <v>84</v>
      </c>
      <c r="C125" s="12"/>
      <c r="D125" s="14">
        <v>3</v>
      </c>
      <c r="E125" s="17">
        <v>0.85</v>
      </c>
      <c r="F125" s="15">
        <f t="shared" si="3"/>
        <v>2.5499999999999998</v>
      </c>
      <c r="G125" s="16" t="s">
        <v>85</v>
      </c>
      <c r="H125" s="15">
        <f>F125*1.504</f>
        <v>3.8351999999999999</v>
      </c>
    </row>
    <row r="126" spans="1:8" ht="25.5">
      <c r="A126" s="17"/>
      <c r="B126" s="12" t="s">
        <v>86</v>
      </c>
      <c r="C126" s="12"/>
      <c r="D126" s="14">
        <v>3</v>
      </c>
      <c r="E126" s="17">
        <v>0.85</v>
      </c>
      <c r="F126" s="15">
        <f t="shared" si="3"/>
        <v>2.5499999999999998</v>
      </c>
      <c r="G126" s="16" t="s">
        <v>83</v>
      </c>
      <c r="H126" s="15">
        <f>F126*0.904</f>
        <v>2.3051999999999997</v>
      </c>
    </row>
    <row r="127" spans="1:8" ht="25.5">
      <c r="A127" s="17"/>
      <c r="B127" s="12" t="s">
        <v>87</v>
      </c>
      <c r="C127" s="12"/>
      <c r="D127" s="14">
        <v>3</v>
      </c>
      <c r="E127" s="17">
        <v>14</v>
      </c>
      <c r="F127" s="15">
        <f t="shared" si="3"/>
        <v>42</v>
      </c>
      <c r="G127" s="16" t="s">
        <v>88</v>
      </c>
      <c r="H127" s="15">
        <f>F127*0.124</f>
        <v>5.2080000000000002</v>
      </c>
    </row>
    <row r="128" spans="1:8" ht="25.5">
      <c r="A128" s="17"/>
      <c r="B128" s="12" t="s">
        <v>89</v>
      </c>
      <c r="C128" s="12"/>
      <c r="D128" s="14">
        <v>3</v>
      </c>
      <c r="E128" s="17">
        <v>0.75</v>
      </c>
      <c r="F128" s="15">
        <f t="shared" si="3"/>
        <v>2.25</v>
      </c>
      <c r="G128" s="16" t="s">
        <v>90</v>
      </c>
      <c r="H128" s="15">
        <f>F128*0.632</f>
        <v>1.4219999999999999</v>
      </c>
    </row>
    <row r="129" spans="1:8" ht="23.25" customHeight="1">
      <c r="A129" s="17"/>
      <c r="B129" s="12" t="s">
        <v>99</v>
      </c>
      <c r="C129" s="12"/>
      <c r="D129" s="14"/>
      <c r="E129" s="12"/>
      <c r="F129" s="15"/>
      <c r="G129" s="16"/>
      <c r="H129" s="15">
        <f>SUM(H123:H128)</f>
        <v>29.925599999999999</v>
      </c>
    </row>
    <row r="130" spans="1:8">
      <c r="A130" s="17"/>
      <c r="B130" s="12" t="s">
        <v>96</v>
      </c>
      <c r="C130" s="12"/>
      <c r="D130" s="14"/>
      <c r="E130" s="12"/>
      <c r="F130" s="15"/>
      <c r="G130" s="16"/>
      <c r="H130" s="15"/>
    </row>
    <row r="131" spans="1:8">
      <c r="A131" s="17"/>
      <c r="B131" s="12" t="s">
        <v>87</v>
      </c>
      <c r="C131" s="12"/>
      <c r="D131" s="14"/>
      <c r="E131" s="17"/>
      <c r="F131" s="15"/>
      <c r="G131" s="17"/>
      <c r="H131" s="17"/>
    </row>
    <row r="132" spans="1:8">
      <c r="A132" s="17"/>
      <c r="B132" s="9" t="s">
        <v>70</v>
      </c>
      <c r="C132" s="9"/>
      <c r="D132" s="17"/>
      <c r="E132" s="17"/>
      <c r="F132" s="17"/>
      <c r="G132" s="17"/>
      <c r="H132" s="17"/>
    </row>
    <row r="133" spans="1:8">
      <c r="A133" s="17"/>
      <c r="B133" s="3" t="s">
        <v>106</v>
      </c>
      <c r="C133" s="3"/>
      <c r="D133" s="17">
        <v>2</v>
      </c>
      <c r="E133" s="24">
        <v>17</v>
      </c>
      <c r="F133" s="17"/>
      <c r="G133" s="17"/>
      <c r="H133" s="24">
        <f>E133*D133</f>
        <v>34</v>
      </c>
    </row>
    <row r="134" spans="1:8">
      <c r="A134" s="17"/>
      <c r="B134" s="3" t="s">
        <v>107</v>
      </c>
      <c r="C134" s="3"/>
      <c r="D134" s="17">
        <v>4</v>
      </c>
      <c r="E134" s="24">
        <v>16.5</v>
      </c>
      <c r="F134" s="17"/>
      <c r="G134" s="17"/>
      <c r="H134" s="24">
        <f>E134*D134</f>
        <v>66</v>
      </c>
    </row>
    <row r="135" spans="1:8">
      <c r="A135" s="17"/>
      <c r="B135" s="9" t="s">
        <v>72</v>
      </c>
      <c r="C135" s="9"/>
      <c r="D135" s="17"/>
      <c r="E135" s="17"/>
      <c r="F135" s="17"/>
      <c r="G135" s="17"/>
      <c r="H135" s="24"/>
    </row>
    <row r="136" spans="1:8">
      <c r="A136" s="17"/>
      <c r="B136" s="3" t="s">
        <v>106</v>
      </c>
      <c r="C136" s="3"/>
      <c r="D136" s="17">
        <v>2</v>
      </c>
      <c r="E136" s="24">
        <v>27</v>
      </c>
      <c r="F136" s="17"/>
      <c r="G136" s="17"/>
      <c r="H136" s="24">
        <f>E136*D136</f>
        <v>54</v>
      </c>
    </row>
    <row r="137" spans="1:8">
      <c r="A137" s="17"/>
      <c r="B137" s="3" t="s">
        <v>107</v>
      </c>
      <c r="C137" s="3"/>
      <c r="D137" s="17">
        <v>4</v>
      </c>
      <c r="E137" s="24">
        <v>25.5</v>
      </c>
      <c r="F137" s="17"/>
      <c r="G137" s="17"/>
      <c r="H137" s="24">
        <f>E137*D137</f>
        <v>102</v>
      </c>
    </row>
    <row r="138" spans="1:8" ht="25.5">
      <c r="A138" s="17"/>
      <c r="B138" s="12"/>
      <c r="C138" s="12"/>
      <c r="D138" s="14"/>
      <c r="E138" s="17"/>
      <c r="F138" s="15"/>
      <c r="G138" s="16" t="s">
        <v>88</v>
      </c>
      <c r="H138" s="15">
        <f>SUM(H133:H137)</f>
        <v>256</v>
      </c>
    </row>
    <row r="139" spans="1:8" ht="33" customHeight="1">
      <c r="A139" s="17"/>
      <c r="B139" s="12" t="s">
        <v>99</v>
      </c>
      <c r="C139" s="12"/>
      <c r="D139" s="14"/>
      <c r="E139" s="17"/>
      <c r="F139" s="15"/>
      <c r="G139" s="17"/>
      <c r="H139" s="15">
        <f>H138*0.124</f>
        <v>31.744</v>
      </c>
    </row>
    <row r="140" spans="1:8" ht="25.5">
      <c r="A140" s="17"/>
      <c r="B140" s="12" t="s">
        <v>89</v>
      </c>
      <c r="C140" s="12"/>
      <c r="D140" s="14">
        <v>75</v>
      </c>
      <c r="E140" s="17">
        <v>0.05</v>
      </c>
      <c r="F140" s="15">
        <f>E140*D140</f>
        <v>3.75</v>
      </c>
      <c r="G140" s="16" t="s">
        <v>90</v>
      </c>
      <c r="H140" s="15">
        <f>F140*0.632</f>
        <v>2.37</v>
      </c>
    </row>
    <row r="141" spans="1:8">
      <c r="A141" s="17"/>
      <c r="B141" s="12"/>
      <c r="C141" s="12"/>
      <c r="D141" s="14"/>
      <c r="E141" s="17"/>
      <c r="F141" s="15"/>
      <c r="G141" s="16"/>
      <c r="H141" s="15"/>
    </row>
    <row r="142" spans="1:8">
      <c r="A142" s="17"/>
      <c r="B142" s="12" t="s">
        <v>60</v>
      </c>
      <c r="C142" s="12"/>
      <c r="D142" s="14"/>
      <c r="E142" s="17"/>
      <c r="F142" s="15"/>
      <c r="G142" s="16"/>
      <c r="H142" s="15">
        <f>H140+H139+H129+H121</f>
        <v>98.83959999999999</v>
      </c>
    </row>
    <row r="143" spans="1:8">
      <c r="A143" s="17"/>
      <c r="B143" s="12" t="s">
        <v>98</v>
      </c>
      <c r="C143" s="12"/>
      <c r="D143" s="14"/>
      <c r="E143" s="17"/>
      <c r="F143" s="15"/>
      <c r="G143" s="16"/>
      <c r="H143" s="15">
        <v>100</v>
      </c>
    </row>
    <row r="144" spans="1:8" ht="51">
      <c r="A144" s="17"/>
      <c r="B144" s="8" t="s">
        <v>38</v>
      </c>
      <c r="C144" s="8"/>
      <c r="D144" s="17"/>
      <c r="E144" s="17"/>
      <c r="F144" s="17"/>
      <c r="G144" s="17"/>
      <c r="H144" s="17"/>
    </row>
    <row r="145" spans="1:8">
      <c r="A145" s="17"/>
      <c r="B145" s="8"/>
      <c r="C145" s="8"/>
      <c r="D145" s="17">
        <v>5</v>
      </c>
      <c r="E145" s="17"/>
      <c r="F145" s="17"/>
      <c r="G145" s="17"/>
      <c r="H145" s="17">
        <v>5</v>
      </c>
    </row>
    <row r="146" spans="1:8" ht="127.5">
      <c r="A146" s="17"/>
      <c r="B146" s="7" t="s">
        <v>39</v>
      </c>
      <c r="C146" s="7"/>
      <c r="D146" s="17"/>
      <c r="E146" s="17"/>
      <c r="F146" s="17"/>
      <c r="G146" s="17"/>
      <c r="H146" s="17"/>
    </row>
    <row r="147" spans="1:8">
      <c r="A147" s="17"/>
      <c r="B147" s="7" t="s">
        <v>100</v>
      </c>
      <c r="C147" s="7"/>
      <c r="D147" s="17"/>
      <c r="E147" s="17"/>
      <c r="F147" s="17"/>
      <c r="G147" s="17"/>
      <c r="H147" s="17"/>
    </row>
    <row r="148" spans="1:8">
      <c r="A148" s="17"/>
      <c r="B148" s="9" t="s">
        <v>65</v>
      </c>
      <c r="C148" s="9"/>
      <c r="D148" s="51" t="s">
        <v>109</v>
      </c>
      <c r="E148" s="24">
        <v>1.1000000000000001</v>
      </c>
      <c r="F148" s="24">
        <v>0.75</v>
      </c>
      <c r="G148" s="24"/>
      <c r="H148" s="24">
        <f>F148*E148*4</f>
        <v>3.3000000000000003</v>
      </c>
    </row>
    <row r="149" spans="1:8">
      <c r="A149" s="17"/>
      <c r="B149" s="9" t="s">
        <v>66</v>
      </c>
      <c r="C149" s="9"/>
      <c r="D149" s="17">
        <v>3</v>
      </c>
      <c r="E149" s="24">
        <v>1.1000000000000001</v>
      </c>
      <c r="F149" s="24">
        <v>1</v>
      </c>
      <c r="G149" s="24"/>
      <c r="H149" s="24">
        <f>F149*E149*D149</f>
        <v>3.3000000000000003</v>
      </c>
    </row>
    <row r="150" spans="1:8">
      <c r="A150" s="17"/>
      <c r="B150" s="7" t="s">
        <v>67</v>
      </c>
      <c r="C150" s="7"/>
      <c r="D150" s="17"/>
      <c r="E150" s="17"/>
      <c r="F150" s="17"/>
      <c r="G150" s="17"/>
      <c r="H150" s="24"/>
    </row>
    <row r="151" spans="1:8">
      <c r="A151" s="17"/>
      <c r="B151" s="3" t="s">
        <v>106</v>
      </c>
      <c r="C151" s="3"/>
      <c r="D151" s="17">
        <v>1</v>
      </c>
      <c r="E151" s="17">
        <v>1.1000000000000001</v>
      </c>
      <c r="F151" s="17">
        <v>2.5</v>
      </c>
      <c r="G151" s="17"/>
      <c r="H151" s="24">
        <f>F151*E151*D151</f>
        <v>2.75</v>
      </c>
    </row>
    <row r="152" spans="1:8">
      <c r="A152" s="17"/>
      <c r="B152" s="3" t="s">
        <v>107</v>
      </c>
      <c r="C152" s="3"/>
      <c r="D152" s="17">
        <v>2</v>
      </c>
      <c r="E152" s="17">
        <v>1.1000000000000001</v>
      </c>
      <c r="F152" s="17">
        <v>5.3</v>
      </c>
      <c r="G152" s="17"/>
      <c r="H152" s="24">
        <f>F152*E152*D152</f>
        <v>11.66</v>
      </c>
    </row>
    <row r="153" spans="1:8">
      <c r="A153" s="17"/>
      <c r="B153" s="9"/>
      <c r="C153" s="9"/>
      <c r="D153" s="17"/>
      <c r="E153" s="17"/>
      <c r="F153" s="17"/>
      <c r="G153" s="17"/>
      <c r="H153" s="24">
        <f>SUM(H148:H152)</f>
        <v>21.01</v>
      </c>
    </row>
    <row r="154" spans="1:8">
      <c r="A154" s="17"/>
      <c r="B154" s="9"/>
      <c r="C154" s="9"/>
      <c r="D154" s="17"/>
      <c r="E154" s="17"/>
      <c r="F154" s="17"/>
      <c r="G154" s="17"/>
      <c r="H154" s="17"/>
    </row>
    <row r="155" spans="1:8">
      <c r="A155" s="17"/>
      <c r="B155" s="9"/>
      <c r="C155" s="9"/>
      <c r="D155" s="17"/>
      <c r="E155" s="17"/>
      <c r="F155" s="17"/>
      <c r="G155" s="17"/>
      <c r="H155" s="17"/>
    </row>
    <row r="156" spans="1:8" ht="153">
      <c r="A156" s="17"/>
      <c r="B156" s="7" t="s">
        <v>40</v>
      </c>
      <c r="C156" s="7"/>
      <c r="D156" s="17"/>
      <c r="E156" s="17"/>
      <c r="F156" s="17"/>
      <c r="G156" s="17"/>
      <c r="H156" s="17"/>
    </row>
    <row r="157" spans="1:8">
      <c r="A157" s="17"/>
      <c r="B157" s="7" t="s">
        <v>100</v>
      </c>
      <c r="C157" s="7"/>
      <c r="D157" s="17"/>
      <c r="E157" s="17"/>
      <c r="F157" s="17"/>
      <c r="G157" s="17"/>
      <c r="H157" s="17"/>
    </row>
    <row r="158" spans="1:8">
      <c r="A158" s="17"/>
      <c r="B158" s="9" t="s">
        <v>65</v>
      </c>
      <c r="C158" s="9"/>
      <c r="D158" s="17" t="s">
        <v>109</v>
      </c>
      <c r="E158" s="24">
        <v>1</v>
      </c>
      <c r="F158" s="24">
        <v>0.75</v>
      </c>
      <c r="G158" s="24"/>
      <c r="H158" s="24">
        <f>F158*E158*4</f>
        <v>3</v>
      </c>
    </row>
    <row r="159" spans="1:8">
      <c r="A159" s="17"/>
      <c r="B159" s="9" t="s">
        <v>66</v>
      </c>
      <c r="C159" s="9"/>
      <c r="D159" s="17">
        <v>3</v>
      </c>
      <c r="E159" s="24">
        <v>1</v>
      </c>
      <c r="F159" s="24">
        <v>1</v>
      </c>
      <c r="G159" s="24"/>
      <c r="H159" s="24">
        <f>F159*E159*D159</f>
        <v>3</v>
      </c>
    </row>
    <row r="160" spans="1:8">
      <c r="A160" s="17"/>
      <c r="B160" s="7" t="s">
        <v>67</v>
      </c>
      <c r="C160" s="7"/>
      <c r="D160" s="17"/>
      <c r="E160" s="17"/>
      <c r="F160" s="17"/>
      <c r="G160" s="17"/>
      <c r="H160" s="24"/>
    </row>
    <row r="161" spans="1:8">
      <c r="A161" s="17"/>
      <c r="B161" s="3" t="s">
        <v>106</v>
      </c>
      <c r="C161" s="3"/>
      <c r="D161" s="17">
        <v>1</v>
      </c>
      <c r="E161" s="17">
        <v>1.3</v>
      </c>
      <c r="F161" s="17">
        <v>7</v>
      </c>
      <c r="G161" s="17"/>
      <c r="H161" s="24">
        <f>F161*E161*D161</f>
        <v>9.1</v>
      </c>
    </row>
    <row r="162" spans="1:8">
      <c r="A162" s="17"/>
      <c r="B162" s="9"/>
      <c r="C162" s="9"/>
      <c r="D162" s="17">
        <v>1</v>
      </c>
      <c r="E162" s="17">
        <v>1</v>
      </c>
      <c r="F162" s="17">
        <v>6</v>
      </c>
      <c r="G162" s="17"/>
      <c r="H162" s="24">
        <f>F162*E162*D162</f>
        <v>6</v>
      </c>
    </row>
    <row r="163" spans="1:8">
      <c r="A163" s="17"/>
      <c r="B163" s="9"/>
      <c r="C163" s="9"/>
      <c r="D163" s="17"/>
      <c r="E163" s="17"/>
      <c r="F163" s="17"/>
      <c r="G163" s="17"/>
      <c r="H163" s="24"/>
    </row>
    <row r="164" spans="1:8">
      <c r="A164" s="17"/>
      <c r="B164" s="3" t="s">
        <v>107</v>
      </c>
      <c r="C164" s="3"/>
      <c r="D164" s="17">
        <v>1</v>
      </c>
      <c r="E164" s="17">
        <v>1.3</v>
      </c>
      <c r="F164" s="17">
        <f>1.8+4.5</f>
        <v>6.3</v>
      </c>
      <c r="G164" s="17"/>
      <c r="H164" s="24">
        <f>F164*E164*D164</f>
        <v>8.19</v>
      </c>
    </row>
    <row r="165" spans="1:8">
      <c r="A165" s="17"/>
      <c r="B165" s="7"/>
      <c r="C165" s="7"/>
      <c r="D165" s="17">
        <v>1</v>
      </c>
      <c r="E165" s="17">
        <v>1</v>
      </c>
      <c r="F165" s="17">
        <v>5.3</v>
      </c>
      <c r="G165" s="17"/>
      <c r="H165" s="24">
        <f>F165*E165*D165</f>
        <v>5.3</v>
      </c>
    </row>
    <row r="166" spans="1:8">
      <c r="A166" s="17"/>
      <c r="B166" s="7" t="s">
        <v>79</v>
      </c>
      <c r="C166" s="7"/>
      <c r="D166" s="17"/>
      <c r="E166" s="17"/>
      <c r="F166" s="17"/>
      <c r="G166" s="17"/>
      <c r="H166" s="24">
        <f>SUM(H158:H165)</f>
        <v>34.589999999999996</v>
      </c>
    </row>
    <row r="167" spans="1:8">
      <c r="A167" s="17"/>
      <c r="B167" s="7" t="s">
        <v>78</v>
      </c>
      <c r="C167" s="7"/>
      <c r="D167" s="17"/>
      <c r="E167" s="17"/>
      <c r="F167" s="17"/>
      <c r="G167" s="17"/>
      <c r="H167" s="17">
        <v>70</v>
      </c>
    </row>
    <row r="168" spans="1:8">
      <c r="A168" s="17"/>
      <c r="B168" s="7"/>
      <c r="C168" s="7"/>
      <c r="D168" s="17"/>
      <c r="E168" s="17"/>
      <c r="F168" s="17"/>
      <c r="G168" s="17"/>
      <c r="H168" s="17"/>
    </row>
    <row r="169" spans="1:8" ht="127.5">
      <c r="A169" s="17"/>
      <c r="B169" s="8" t="s">
        <v>41</v>
      </c>
      <c r="C169" s="8"/>
      <c r="D169" s="17"/>
      <c r="E169" s="17"/>
      <c r="F169" s="17"/>
      <c r="G169" s="17"/>
      <c r="H169" s="17"/>
    </row>
    <row r="170" spans="1:8">
      <c r="A170" s="17"/>
      <c r="B170" s="8" t="s">
        <v>103</v>
      </c>
      <c r="C170" s="8"/>
      <c r="D170" s="17" t="s">
        <v>109</v>
      </c>
      <c r="E170" s="17"/>
      <c r="F170" s="17"/>
      <c r="G170" s="17"/>
      <c r="H170" s="17">
        <v>4</v>
      </c>
    </row>
    <row r="171" spans="1:8">
      <c r="A171" s="17"/>
      <c r="B171" s="8" t="s">
        <v>78</v>
      </c>
      <c r="C171" s="8"/>
      <c r="D171" s="17"/>
      <c r="E171" s="17"/>
      <c r="F171" s="17"/>
      <c r="G171" s="17"/>
      <c r="H171" s="17">
        <v>4</v>
      </c>
    </row>
    <row r="172" spans="1:8" ht="63.75">
      <c r="A172" s="17"/>
      <c r="B172" s="7" t="s">
        <v>42</v>
      </c>
      <c r="C172" s="7"/>
      <c r="D172" s="17"/>
      <c r="E172" s="17"/>
      <c r="F172" s="17"/>
      <c r="G172" s="17"/>
      <c r="H172" s="17"/>
    </row>
    <row r="173" spans="1:8">
      <c r="A173" s="17"/>
      <c r="B173" s="7" t="s">
        <v>66</v>
      </c>
      <c r="C173" s="7"/>
      <c r="D173" s="17">
        <v>15</v>
      </c>
      <c r="E173" s="17"/>
      <c r="F173" s="17"/>
      <c r="G173" s="17"/>
      <c r="H173" s="17">
        <v>15</v>
      </c>
    </row>
    <row r="174" spans="1:8">
      <c r="A174" s="17"/>
      <c r="B174" s="7"/>
      <c r="C174" s="7"/>
      <c r="D174" s="17"/>
      <c r="E174" s="17"/>
      <c r="F174" s="17"/>
      <c r="G174" s="17"/>
      <c r="H174" s="17"/>
    </row>
    <row r="175" spans="1:8" ht="89.25">
      <c r="A175" s="17"/>
      <c r="B175" s="7" t="s">
        <v>43</v>
      </c>
      <c r="C175" s="7"/>
      <c r="D175" s="17"/>
      <c r="E175" s="17"/>
      <c r="F175" s="17"/>
      <c r="G175" s="17"/>
      <c r="H175" s="17"/>
    </row>
    <row r="176" spans="1:8">
      <c r="A176" s="17"/>
      <c r="B176" s="7" t="s">
        <v>66</v>
      </c>
      <c r="C176" s="7"/>
      <c r="D176" s="17">
        <v>15</v>
      </c>
      <c r="E176" s="17"/>
      <c r="F176" s="17"/>
      <c r="G176" s="17"/>
      <c r="H176" s="17">
        <v>15</v>
      </c>
    </row>
    <row r="177" spans="1:8">
      <c r="A177" s="17"/>
      <c r="B177" s="7"/>
      <c r="C177" s="7"/>
      <c r="D177" s="17"/>
      <c r="E177" s="17"/>
      <c r="F177" s="17"/>
      <c r="G177" s="17"/>
      <c r="H177" s="17"/>
    </row>
    <row r="178" spans="1:8" ht="89.25">
      <c r="A178" s="17"/>
      <c r="B178" s="7" t="s">
        <v>44</v>
      </c>
      <c r="C178" s="7"/>
      <c r="D178" s="17"/>
      <c r="E178" s="17"/>
      <c r="F178" s="17"/>
      <c r="G178" s="17"/>
      <c r="H178" s="17"/>
    </row>
    <row r="179" spans="1:8">
      <c r="A179" s="17"/>
      <c r="B179" s="7" t="s">
        <v>100</v>
      </c>
      <c r="C179" s="7"/>
      <c r="D179" s="17"/>
      <c r="E179" s="17"/>
      <c r="F179" s="17"/>
      <c r="G179" s="17"/>
      <c r="H179" s="17"/>
    </row>
    <row r="180" spans="1:8">
      <c r="A180" s="17"/>
      <c r="B180" s="9" t="s">
        <v>65</v>
      </c>
      <c r="C180" s="9"/>
      <c r="D180" s="51">
        <v>4</v>
      </c>
      <c r="E180" s="17"/>
      <c r="F180" s="17"/>
      <c r="G180" s="17"/>
      <c r="H180" s="17">
        <v>4</v>
      </c>
    </row>
    <row r="181" spans="1:8">
      <c r="A181" s="17"/>
      <c r="B181" s="9" t="s">
        <v>66</v>
      </c>
      <c r="C181" s="9"/>
      <c r="D181" s="51">
        <v>3</v>
      </c>
      <c r="E181" s="17"/>
      <c r="F181" s="17"/>
      <c r="G181" s="17"/>
      <c r="H181" s="17">
        <v>3</v>
      </c>
    </row>
    <row r="182" spans="1:8">
      <c r="A182" s="17"/>
      <c r="B182" s="9"/>
      <c r="C182" s="9"/>
      <c r="D182" s="51"/>
      <c r="E182" s="17"/>
      <c r="F182" s="17"/>
      <c r="G182" s="17"/>
      <c r="H182" s="17">
        <f>SUM(H180:H181)</f>
        <v>7</v>
      </c>
    </row>
    <row r="183" spans="1:8">
      <c r="A183" s="17"/>
      <c r="B183" s="17"/>
      <c r="C183" s="17"/>
      <c r="D183" s="17"/>
      <c r="E183" s="17"/>
      <c r="F183" s="17"/>
      <c r="G183" s="17"/>
      <c r="H183" s="17"/>
    </row>
    <row r="184" spans="1:8" ht="180">
      <c r="A184" s="17"/>
      <c r="B184" s="2" t="s">
        <v>110</v>
      </c>
      <c r="C184" s="2"/>
      <c r="D184" s="17"/>
      <c r="E184" s="17"/>
      <c r="F184" s="17"/>
      <c r="G184" s="17"/>
      <c r="H184" s="17"/>
    </row>
    <row r="185" spans="1:8">
      <c r="A185" s="17"/>
      <c r="B185" s="9" t="s">
        <v>115</v>
      </c>
      <c r="C185" s="9"/>
      <c r="D185" s="17">
        <v>6</v>
      </c>
      <c r="E185" s="17"/>
      <c r="F185" s="17"/>
      <c r="G185" s="17"/>
      <c r="H185" s="17"/>
    </row>
    <row r="186" spans="1:8" ht="60">
      <c r="A186" s="17"/>
      <c r="B186" s="2" t="s">
        <v>116</v>
      </c>
      <c r="C186" s="2"/>
      <c r="D186" s="17">
        <v>8</v>
      </c>
      <c r="E186" s="17"/>
      <c r="F186" s="17"/>
      <c r="G186" s="17"/>
      <c r="H186" s="17"/>
    </row>
    <row r="187" spans="1:8" ht="60">
      <c r="A187" s="17"/>
      <c r="B187" s="2" t="s">
        <v>117</v>
      </c>
      <c r="C187" s="2"/>
      <c r="D187" s="17">
        <v>8</v>
      </c>
      <c r="E187" s="17"/>
      <c r="F187" s="17"/>
      <c r="G187" s="17"/>
      <c r="H187" s="17"/>
    </row>
    <row r="188" spans="1:8" ht="89.25">
      <c r="A188" s="17"/>
      <c r="B188" s="20" t="s">
        <v>111</v>
      </c>
      <c r="C188" s="20"/>
      <c r="D188" s="17">
        <v>2</v>
      </c>
      <c r="E188" s="17"/>
      <c r="F188" s="17"/>
      <c r="G188" s="17"/>
      <c r="H188" s="17"/>
    </row>
    <row r="189" spans="1:8" ht="89.25">
      <c r="A189" s="17"/>
      <c r="B189" s="20" t="s">
        <v>112</v>
      </c>
      <c r="C189" s="20"/>
      <c r="D189" s="17">
        <v>7</v>
      </c>
      <c r="E189" s="17"/>
      <c r="F189" s="17"/>
      <c r="G189" s="17"/>
      <c r="H189" s="17"/>
    </row>
    <row r="190" spans="1:8" ht="64.5" customHeight="1">
      <c r="A190" s="17"/>
      <c r="B190" s="7" t="s">
        <v>114</v>
      </c>
      <c r="C190" s="7"/>
      <c r="D190" s="7">
        <v>15</v>
      </c>
      <c r="E190" s="17"/>
      <c r="F190" s="17"/>
      <c r="G190" s="17"/>
      <c r="H190" s="17"/>
    </row>
    <row r="191" spans="1:8" ht="63.75">
      <c r="A191" s="17"/>
      <c r="B191" s="7" t="s">
        <v>113</v>
      </c>
      <c r="C191" s="7"/>
      <c r="D191" s="17">
        <v>15</v>
      </c>
      <c r="E191" s="17"/>
      <c r="F191" s="17"/>
      <c r="G191" s="17"/>
      <c r="H191" s="17"/>
    </row>
    <row r="192" spans="1:8" ht="75">
      <c r="A192" s="17"/>
      <c r="B192" s="1" t="s">
        <v>118</v>
      </c>
      <c r="C192" s="1"/>
      <c r="D192" s="17"/>
      <c r="E192" s="17">
        <v>15</v>
      </c>
      <c r="F192" s="17"/>
      <c r="G192" s="17"/>
      <c r="H192" s="17"/>
    </row>
    <row r="193" spans="1:8" ht="151.5" customHeight="1">
      <c r="A193" s="17"/>
      <c r="B193" s="1" t="s">
        <v>497</v>
      </c>
      <c r="C193" s="1"/>
      <c r="D193" s="17">
        <v>15</v>
      </c>
      <c r="E193" s="17"/>
      <c r="F193" s="17"/>
      <c r="G193" s="17"/>
      <c r="H193" s="17">
        <v>15</v>
      </c>
    </row>
    <row r="194" spans="1:8" ht="76.5">
      <c r="A194" s="17"/>
      <c r="B194" s="20" t="s">
        <v>270</v>
      </c>
      <c r="C194" s="20"/>
      <c r="D194" s="17">
        <v>2</v>
      </c>
      <c r="E194" s="17"/>
      <c r="F194" s="17"/>
      <c r="G194" s="17"/>
      <c r="H194" s="17">
        <v>2</v>
      </c>
    </row>
    <row r="195" spans="1:8" ht="51">
      <c r="A195" s="17"/>
      <c r="B195" s="8" t="s">
        <v>239</v>
      </c>
      <c r="C195" s="8"/>
      <c r="D195" s="17"/>
      <c r="E195" s="17"/>
      <c r="F195" s="17"/>
      <c r="G195" s="17"/>
      <c r="H195" s="17"/>
    </row>
    <row r="196" spans="1:8">
      <c r="A196" s="17"/>
      <c r="B196" s="8" t="s">
        <v>252</v>
      </c>
      <c r="C196" s="8"/>
      <c r="D196" s="17">
        <v>1</v>
      </c>
      <c r="E196" s="17">
        <v>25</v>
      </c>
      <c r="F196" s="17"/>
      <c r="G196" s="17"/>
      <c r="H196" s="17">
        <f>E196</f>
        <v>25</v>
      </c>
    </row>
    <row r="197" spans="1:8">
      <c r="A197" s="17"/>
      <c r="B197" s="8" t="s">
        <v>240</v>
      </c>
      <c r="C197" s="8"/>
      <c r="D197" s="17">
        <v>1</v>
      </c>
      <c r="E197" s="17">
        <v>15</v>
      </c>
      <c r="F197" s="17"/>
      <c r="G197" s="17"/>
      <c r="H197" s="17">
        <f>E197</f>
        <v>15</v>
      </c>
    </row>
  </sheetData>
  <mergeCells count="3">
    <mergeCell ref="A3:H3"/>
    <mergeCell ref="A2:H2"/>
    <mergeCell ref="A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P300"/>
  <sheetViews>
    <sheetView topLeftCell="A174" zoomScale="115" zoomScaleNormal="115" workbookViewId="0">
      <selection activeCell="B178" sqref="B178:H178"/>
    </sheetView>
  </sheetViews>
  <sheetFormatPr defaultRowHeight="15"/>
  <cols>
    <col min="1" max="1" width="6.7109375" customWidth="1"/>
    <col min="2" max="2" width="34.42578125" customWidth="1"/>
    <col min="3" max="3" width="5.7109375" customWidth="1"/>
    <col min="4" max="4" width="6.7109375" customWidth="1"/>
    <col min="5" max="6" width="7.85546875" customWidth="1"/>
    <col min="7" max="7" width="12.140625" customWidth="1"/>
  </cols>
  <sheetData>
    <row r="1" spans="1:8">
      <c r="A1" s="190" t="s">
        <v>506</v>
      </c>
      <c r="B1" s="190"/>
      <c r="C1" s="190"/>
      <c r="D1" s="190"/>
      <c r="E1" s="190"/>
      <c r="F1" s="190"/>
      <c r="G1" s="190"/>
      <c r="H1" s="190"/>
    </row>
    <row r="2" spans="1:8">
      <c r="A2" s="191" t="s">
        <v>0</v>
      </c>
      <c r="B2" s="191"/>
      <c r="C2" s="191"/>
      <c r="D2" s="191"/>
      <c r="E2" s="191"/>
      <c r="F2" s="191"/>
      <c r="G2" s="191"/>
      <c r="H2" s="191"/>
    </row>
    <row r="3" spans="1:8">
      <c r="A3" s="186" t="s">
        <v>483</v>
      </c>
      <c r="B3" s="187"/>
      <c r="C3" s="187"/>
      <c r="D3" s="187"/>
      <c r="E3" s="187"/>
      <c r="F3" s="187"/>
      <c r="G3" s="187"/>
      <c r="H3" s="188"/>
    </row>
    <row r="4" spans="1:8">
      <c r="A4" s="109" t="s">
        <v>484</v>
      </c>
      <c r="B4" s="109" t="s">
        <v>485</v>
      </c>
      <c r="C4" s="109" t="s">
        <v>470</v>
      </c>
      <c r="D4" s="110" t="s">
        <v>489</v>
      </c>
      <c r="E4" s="109" t="s">
        <v>486</v>
      </c>
      <c r="F4" s="109" t="s">
        <v>487</v>
      </c>
      <c r="G4" s="109" t="s">
        <v>488</v>
      </c>
      <c r="H4" s="109" t="s">
        <v>468</v>
      </c>
    </row>
    <row r="5" spans="1:8">
      <c r="A5" s="17"/>
      <c r="B5" s="30" t="s">
        <v>491</v>
      </c>
      <c r="C5" s="17"/>
      <c r="D5" s="17"/>
      <c r="E5" s="17"/>
      <c r="F5" s="17"/>
      <c r="G5" s="17"/>
      <c r="H5" s="17"/>
    </row>
    <row r="6" spans="1:8" ht="90">
      <c r="A6" s="17">
        <v>1</v>
      </c>
      <c r="B6" s="46" t="s">
        <v>20</v>
      </c>
      <c r="C6" s="46"/>
      <c r="D6" s="17"/>
      <c r="E6" s="17"/>
      <c r="F6" s="17"/>
      <c r="G6" s="17"/>
      <c r="H6" s="17"/>
    </row>
    <row r="7" spans="1:8">
      <c r="A7" s="17"/>
      <c r="B7" s="17"/>
      <c r="C7" s="17"/>
      <c r="D7" s="17"/>
      <c r="E7" s="17"/>
      <c r="F7" s="17"/>
      <c r="G7" s="17"/>
      <c r="H7" s="17"/>
    </row>
    <row r="8" spans="1:8">
      <c r="A8" s="17"/>
      <c r="B8" s="17"/>
      <c r="C8" s="17"/>
      <c r="D8" s="17">
        <v>12</v>
      </c>
      <c r="E8" s="17">
        <v>0.6</v>
      </c>
      <c r="F8" s="17">
        <v>0.3</v>
      </c>
      <c r="G8" s="17">
        <v>1.5</v>
      </c>
      <c r="H8" s="24">
        <f>G8*F8*E8*D8</f>
        <v>3.2399999999999993</v>
      </c>
    </row>
    <row r="9" spans="1:8">
      <c r="A9" s="17"/>
      <c r="B9" s="17"/>
      <c r="C9" s="17"/>
      <c r="D9" s="17"/>
      <c r="E9" s="17"/>
      <c r="F9" s="17"/>
      <c r="G9" s="17"/>
      <c r="H9" s="17"/>
    </row>
    <row r="10" spans="1:8">
      <c r="A10" s="17"/>
      <c r="B10" s="17"/>
      <c r="C10" s="17"/>
      <c r="D10" s="17"/>
      <c r="E10" s="17"/>
      <c r="F10" s="17"/>
      <c r="G10" s="17"/>
      <c r="H10" s="17"/>
    </row>
    <row r="11" spans="1:8" ht="90">
      <c r="A11" s="17"/>
      <c r="B11" s="46" t="s">
        <v>22</v>
      </c>
      <c r="C11" s="46"/>
      <c r="D11" s="17"/>
      <c r="E11" s="17"/>
      <c r="F11" s="17"/>
      <c r="G11" s="17"/>
      <c r="H11" s="17"/>
    </row>
    <row r="12" spans="1:8">
      <c r="A12" s="17"/>
      <c r="B12" s="46"/>
      <c r="C12" s="46"/>
      <c r="D12" s="17"/>
      <c r="E12" s="17"/>
      <c r="F12" s="17"/>
      <c r="G12" s="17"/>
      <c r="H12" s="17"/>
    </row>
    <row r="13" spans="1:8">
      <c r="A13" s="17"/>
      <c r="B13" s="46" t="s">
        <v>49</v>
      </c>
      <c r="C13" s="46"/>
      <c r="D13" s="17">
        <v>1</v>
      </c>
      <c r="E13" s="24">
        <v>1.5</v>
      </c>
      <c r="F13" s="24">
        <v>0.2</v>
      </c>
      <c r="G13" s="24">
        <v>2.1</v>
      </c>
      <c r="H13" s="24">
        <f>G13*F13*E13*D13</f>
        <v>0.63000000000000012</v>
      </c>
    </row>
    <row r="14" spans="1:8">
      <c r="A14" s="17"/>
      <c r="B14" s="46" t="s">
        <v>238</v>
      </c>
      <c r="C14" s="46"/>
      <c r="D14" s="17">
        <v>4</v>
      </c>
      <c r="E14" s="24">
        <v>3</v>
      </c>
      <c r="F14" s="24">
        <v>0.2</v>
      </c>
      <c r="G14" s="24">
        <v>2.8</v>
      </c>
      <c r="H14" s="24">
        <f>G14*F14*E14*D14</f>
        <v>6.7199999999999989</v>
      </c>
    </row>
    <row r="15" spans="1:8">
      <c r="A15" s="17"/>
      <c r="B15" s="46" t="s">
        <v>79</v>
      </c>
      <c r="C15" s="46"/>
      <c r="D15" s="17"/>
      <c r="E15" s="17"/>
      <c r="F15" s="17"/>
      <c r="G15" s="17"/>
      <c r="H15" s="24">
        <f>SUM(H13:H14)</f>
        <v>7.3499999999999988</v>
      </c>
    </row>
    <row r="16" spans="1:8">
      <c r="A16" s="17"/>
      <c r="B16" s="46" t="s">
        <v>78</v>
      </c>
      <c r="C16" s="46"/>
      <c r="D16" s="17"/>
      <c r="E16" s="17"/>
      <c r="F16" s="17"/>
      <c r="G16" s="17"/>
      <c r="H16" s="24">
        <v>8</v>
      </c>
    </row>
    <row r="17" spans="1:8">
      <c r="A17" s="17"/>
      <c r="B17" s="17"/>
      <c r="C17" s="17"/>
      <c r="D17" s="17"/>
      <c r="E17" s="17"/>
      <c r="F17" s="17"/>
      <c r="G17" s="17"/>
      <c r="H17" s="17"/>
    </row>
    <row r="18" spans="1:8" ht="90">
      <c r="A18" s="17"/>
      <c r="B18" s="46" t="s">
        <v>234</v>
      </c>
      <c r="C18" s="46"/>
      <c r="D18" s="17"/>
      <c r="E18" s="17"/>
      <c r="F18" s="17"/>
      <c r="G18" s="17"/>
      <c r="H18" s="47"/>
    </row>
    <row r="19" spans="1:8">
      <c r="A19" s="17"/>
      <c r="B19" s="46" t="s">
        <v>236</v>
      </c>
      <c r="C19" s="46"/>
      <c r="D19" s="17">
        <v>1</v>
      </c>
      <c r="E19" s="24">
        <v>4</v>
      </c>
      <c r="F19" s="24">
        <v>6.5</v>
      </c>
      <c r="G19" s="17"/>
      <c r="H19" s="64">
        <f>F19*E19*D19</f>
        <v>26</v>
      </c>
    </row>
    <row r="20" spans="1:8">
      <c r="A20" s="17"/>
      <c r="B20" s="46" t="s">
        <v>237</v>
      </c>
      <c r="C20" s="46"/>
      <c r="D20" s="17"/>
      <c r="E20" s="17"/>
      <c r="F20" s="17"/>
      <c r="G20" s="17"/>
      <c r="H20" s="64">
        <f>H19*20</f>
        <v>520</v>
      </c>
    </row>
    <row r="21" spans="1:8">
      <c r="A21" s="17"/>
      <c r="B21" s="46" t="s">
        <v>78</v>
      </c>
      <c r="C21" s="46"/>
      <c r="D21" s="17"/>
      <c r="E21" s="17"/>
      <c r="F21" s="17"/>
      <c r="G21" s="17"/>
      <c r="H21" s="64">
        <v>550</v>
      </c>
    </row>
    <row r="22" spans="1:8" ht="60">
      <c r="A22" s="17"/>
      <c r="B22" s="46" t="s">
        <v>235</v>
      </c>
      <c r="C22" s="46"/>
      <c r="D22" s="17"/>
      <c r="E22" s="17"/>
      <c r="F22" s="17"/>
      <c r="G22" s="17"/>
      <c r="H22" s="64"/>
    </row>
    <row r="23" spans="1:8">
      <c r="A23" s="17"/>
      <c r="B23" s="46" t="s">
        <v>236</v>
      </c>
      <c r="C23" s="46"/>
      <c r="D23" s="17">
        <v>1</v>
      </c>
      <c r="E23" s="24">
        <v>4</v>
      </c>
      <c r="F23" s="24">
        <v>6.5</v>
      </c>
      <c r="G23" s="17"/>
      <c r="H23" s="64">
        <f>F23*E23*D23</f>
        <v>26</v>
      </c>
    </row>
    <row r="24" spans="1:8">
      <c r="A24" s="17"/>
      <c r="B24" s="46" t="s">
        <v>78</v>
      </c>
      <c r="C24" s="46"/>
      <c r="D24" s="17"/>
      <c r="E24" s="17"/>
      <c r="F24" s="17"/>
      <c r="G24" s="17"/>
      <c r="H24" s="64">
        <v>28</v>
      </c>
    </row>
    <row r="25" spans="1:8" ht="90">
      <c r="A25" s="17"/>
      <c r="B25" s="3" t="s">
        <v>9</v>
      </c>
      <c r="C25" s="3"/>
      <c r="D25" s="17"/>
      <c r="E25" s="17"/>
      <c r="F25" s="17"/>
      <c r="G25" s="17"/>
      <c r="H25" s="17"/>
    </row>
    <row r="26" spans="1:8">
      <c r="A26" s="17"/>
      <c r="B26" s="17"/>
      <c r="C26" s="17"/>
      <c r="D26" s="17"/>
      <c r="E26" s="17"/>
      <c r="F26" s="17"/>
      <c r="G26" s="17"/>
      <c r="H26" s="17"/>
    </row>
    <row r="27" spans="1:8">
      <c r="A27" s="17"/>
      <c r="B27" s="17" t="s">
        <v>120</v>
      </c>
      <c r="C27" s="17"/>
      <c r="D27" s="17">
        <v>2</v>
      </c>
      <c r="E27" s="17">
        <v>9.4</v>
      </c>
      <c r="F27" s="17">
        <v>0.2</v>
      </c>
      <c r="G27" s="17">
        <v>3</v>
      </c>
      <c r="H27" s="17">
        <f t="shared" ref="H27:H32" si="0">G27*F27*E27*D27</f>
        <v>11.280000000000003</v>
      </c>
    </row>
    <row r="28" spans="1:8">
      <c r="A28" s="17"/>
      <c r="B28" s="17"/>
      <c r="C28" s="17"/>
      <c r="D28" s="17">
        <v>1</v>
      </c>
      <c r="E28" s="17">
        <v>15.5</v>
      </c>
      <c r="F28" s="17">
        <v>0.2</v>
      </c>
      <c r="G28" s="17">
        <v>3</v>
      </c>
      <c r="H28" s="17">
        <f t="shared" si="0"/>
        <v>9.3000000000000007</v>
      </c>
    </row>
    <row r="29" spans="1:8">
      <c r="A29" s="17"/>
      <c r="B29" s="17"/>
      <c r="C29" s="17"/>
      <c r="D29" s="17">
        <v>2</v>
      </c>
      <c r="E29" s="17">
        <v>4.5</v>
      </c>
      <c r="F29" s="17">
        <v>0.2</v>
      </c>
      <c r="G29" s="17">
        <v>3</v>
      </c>
      <c r="H29" s="17">
        <f t="shared" si="0"/>
        <v>5.4</v>
      </c>
    </row>
    <row r="30" spans="1:8">
      <c r="A30" s="17"/>
      <c r="B30" s="17"/>
      <c r="C30" s="17"/>
      <c r="D30" s="17">
        <v>2</v>
      </c>
      <c r="E30" s="17">
        <v>3</v>
      </c>
      <c r="F30" s="17">
        <v>0.2</v>
      </c>
      <c r="G30" s="17">
        <v>3</v>
      </c>
      <c r="H30" s="17">
        <f t="shared" si="0"/>
        <v>3.6000000000000005</v>
      </c>
    </row>
    <row r="31" spans="1:8">
      <c r="A31" s="17"/>
      <c r="B31" s="17" t="s">
        <v>119</v>
      </c>
      <c r="C31" s="17"/>
      <c r="D31" s="17">
        <v>2</v>
      </c>
      <c r="E31" s="17">
        <v>4.5</v>
      </c>
      <c r="F31" s="17">
        <v>0.2</v>
      </c>
      <c r="G31" s="17">
        <v>3</v>
      </c>
      <c r="H31" s="17">
        <f t="shared" si="0"/>
        <v>5.4</v>
      </c>
    </row>
    <row r="32" spans="1:8">
      <c r="A32" s="17"/>
      <c r="B32" s="17"/>
      <c r="C32" s="17"/>
      <c r="D32" s="17">
        <v>1</v>
      </c>
      <c r="E32" s="17">
        <v>3</v>
      </c>
      <c r="F32" s="17">
        <v>0.2</v>
      </c>
      <c r="G32" s="17">
        <v>2.8</v>
      </c>
      <c r="H32" s="17">
        <f t="shared" si="0"/>
        <v>1.6799999999999997</v>
      </c>
    </row>
    <row r="33" spans="1:8">
      <c r="A33" s="17"/>
      <c r="B33" s="17" t="s">
        <v>79</v>
      </c>
      <c r="C33" s="17"/>
      <c r="D33" s="17"/>
      <c r="E33" s="17"/>
      <c r="F33" s="17"/>
      <c r="G33" s="17"/>
      <c r="H33" s="17">
        <f>SUM(H27:H32)</f>
        <v>36.660000000000004</v>
      </c>
    </row>
    <row r="34" spans="1:8">
      <c r="A34" s="17"/>
      <c r="B34" s="17"/>
      <c r="C34" s="17"/>
      <c r="D34" s="17"/>
      <c r="E34" s="17"/>
      <c r="F34" s="17"/>
      <c r="G34" s="17"/>
      <c r="H34" s="17"/>
    </row>
    <row r="35" spans="1:8">
      <c r="A35" s="17"/>
      <c r="B35" s="17" t="s">
        <v>55</v>
      </c>
      <c r="C35" s="17"/>
      <c r="D35" s="17">
        <v>1</v>
      </c>
      <c r="E35" s="17">
        <v>1.5</v>
      </c>
      <c r="F35" s="17">
        <v>0.2</v>
      </c>
      <c r="G35" s="17">
        <v>2.1</v>
      </c>
      <c r="H35" s="17">
        <f>G35*F35*E35*D35</f>
        <v>0.63000000000000012</v>
      </c>
    </row>
    <row r="36" spans="1:8">
      <c r="A36" s="17"/>
      <c r="B36" s="17"/>
      <c r="C36" s="17"/>
      <c r="D36" s="17">
        <v>11</v>
      </c>
      <c r="E36" s="17">
        <v>1.5</v>
      </c>
      <c r="F36" s="17">
        <v>0.2</v>
      </c>
      <c r="G36" s="17">
        <v>1.5</v>
      </c>
      <c r="H36" s="17">
        <f>G36*F36*E36*D36</f>
        <v>4.9500000000000011</v>
      </c>
    </row>
    <row r="37" spans="1:8">
      <c r="A37" s="17"/>
      <c r="B37" s="17"/>
      <c r="C37" s="17"/>
      <c r="D37" s="17"/>
      <c r="E37" s="17"/>
      <c r="F37" s="17"/>
      <c r="G37" s="17"/>
      <c r="H37" s="17">
        <f>SUM(H35:H36)</f>
        <v>5.580000000000001</v>
      </c>
    </row>
    <row r="38" spans="1:8">
      <c r="A38" s="17"/>
      <c r="B38" s="17" t="s">
        <v>121</v>
      </c>
      <c r="C38" s="17"/>
      <c r="D38" s="17"/>
      <c r="E38" s="17"/>
      <c r="F38" s="17"/>
      <c r="G38" s="17"/>
      <c r="H38" s="17">
        <f>H33-H37</f>
        <v>31.080000000000002</v>
      </c>
    </row>
    <row r="39" spans="1:8" ht="90">
      <c r="A39" s="17"/>
      <c r="B39" s="3" t="s">
        <v>27</v>
      </c>
      <c r="C39" s="3"/>
      <c r="D39" s="17"/>
      <c r="E39" s="17"/>
      <c r="F39" s="17"/>
      <c r="G39" s="17"/>
      <c r="H39" s="17"/>
    </row>
    <row r="40" spans="1:8">
      <c r="A40" s="17"/>
      <c r="B40" s="3" t="s">
        <v>147</v>
      </c>
      <c r="C40" s="3"/>
      <c r="D40" s="17">
        <v>1</v>
      </c>
      <c r="E40" s="17">
        <v>15.8</v>
      </c>
      <c r="F40" s="17">
        <v>0.8</v>
      </c>
      <c r="G40" s="17"/>
      <c r="H40" s="24">
        <f>F40*E40*D40</f>
        <v>12.64</v>
      </c>
    </row>
    <row r="41" spans="1:8">
      <c r="A41" s="17"/>
      <c r="B41" s="3"/>
      <c r="C41" s="3"/>
      <c r="D41" s="17">
        <v>2</v>
      </c>
      <c r="E41" s="17">
        <v>9.5</v>
      </c>
      <c r="F41" s="17">
        <v>0.8</v>
      </c>
      <c r="G41" s="17"/>
      <c r="H41" s="24">
        <f>F41*E41*D41</f>
        <v>15.200000000000001</v>
      </c>
    </row>
    <row r="42" spans="1:8">
      <c r="A42" s="17"/>
      <c r="B42" s="3" t="s">
        <v>122</v>
      </c>
      <c r="C42" s="3"/>
      <c r="D42" s="17">
        <v>1</v>
      </c>
      <c r="E42" s="17">
        <v>4.5</v>
      </c>
      <c r="F42" s="17">
        <v>0.8</v>
      </c>
      <c r="G42" s="17"/>
      <c r="H42" s="24">
        <f>F42*E42*D42</f>
        <v>3.6</v>
      </c>
    </row>
    <row r="43" spans="1:8">
      <c r="A43" s="17"/>
      <c r="B43" s="3"/>
      <c r="C43" s="3"/>
      <c r="D43" s="17">
        <v>1</v>
      </c>
      <c r="E43" s="17">
        <v>6</v>
      </c>
      <c r="F43" s="17">
        <v>0.8</v>
      </c>
      <c r="G43" s="17"/>
      <c r="H43" s="24">
        <f>F43*E43*D43</f>
        <v>4.8000000000000007</v>
      </c>
    </row>
    <row r="44" spans="1:8">
      <c r="A44" s="17"/>
      <c r="B44" s="3"/>
      <c r="C44" s="3"/>
      <c r="D44" s="17">
        <v>10</v>
      </c>
      <c r="E44" s="17">
        <v>0.8</v>
      </c>
      <c r="F44" s="17">
        <v>0.8</v>
      </c>
      <c r="G44" s="17"/>
      <c r="H44" s="24">
        <f>F44*E44*D44</f>
        <v>6.4000000000000012</v>
      </c>
    </row>
    <row r="45" spans="1:8">
      <c r="A45" s="17"/>
      <c r="B45" s="3"/>
      <c r="C45" s="3"/>
      <c r="D45" s="17"/>
      <c r="E45" s="17"/>
      <c r="F45" s="17"/>
      <c r="G45" s="17"/>
      <c r="H45" s="24">
        <f>SUM(H40:H44)</f>
        <v>42.640000000000008</v>
      </c>
    </row>
    <row r="46" spans="1:8">
      <c r="A46" s="17"/>
      <c r="B46" s="17"/>
      <c r="C46" s="17"/>
      <c r="D46" s="17"/>
      <c r="E46" s="17"/>
      <c r="F46" s="17"/>
      <c r="G46" s="17"/>
      <c r="H46" s="17"/>
    </row>
    <row r="47" spans="1:8">
      <c r="A47" s="17"/>
      <c r="B47" s="17"/>
      <c r="C47" s="17"/>
      <c r="D47" s="17"/>
      <c r="E47" s="17"/>
      <c r="F47" s="17"/>
      <c r="G47" s="17"/>
      <c r="H47" s="17"/>
    </row>
    <row r="48" spans="1:8">
      <c r="A48" s="17"/>
      <c r="B48" s="17"/>
      <c r="C48" s="17"/>
      <c r="D48" s="17"/>
      <c r="E48" s="17"/>
      <c r="F48" s="17"/>
      <c r="G48" s="17"/>
      <c r="H48" s="17"/>
    </row>
    <row r="49" spans="1:8" ht="60">
      <c r="A49" s="17"/>
      <c r="B49" s="3" t="s">
        <v>26</v>
      </c>
      <c r="C49" s="3"/>
      <c r="D49" s="17"/>
      <c r="E49" s="17"/>
      <c r="F49" s="17"/>
      <c r="G49" s="17"/>
      <c r="H49" s="17"/>
    </row>
    <row r="50" spans="1:8">
      <c r="A50" s="17"/>
      <c r="B50" s="3" t="s">
        <v>147</v>
      </c>
      <c r="C50" s="3"/>
      <c r="D50" s="17">
        <v>1</v>
      </c>
      <c r="E50" s="17">
        <v>15.8</v>
      </c>
      <c r="F50" s="17">
        <v>0.8</v>
      </c>
      <c r="G50" s="17"/>
      <c r="H50" s="24">
        <f>F50*E50*D50</f>
        <v>12.64</v>
      </c>
    </row>
    <row r="51" spans="1:8">
      <c r="A51" s="17"/>
      <c r="B51" s="3"/>
      <c r="C51" s="3"/>
      <c r="D51" s="17">
        <v>2</v>
      </c>
      <c r="E51" s="17">
        <v>9.5</v>
      </c>
      <c r="F51" s="17">
        <v>0.8</v>
      </c>
      <c r="G51" s="17"/>
      <c r="H51" s="24">
        <f>F51*E51*D51</f>
        <v>15.200000000000001</v>
      </c>
    </row>
    <row r="52" spans="1:8">
      <c r="A52" s="17"/>
      <c r="B52" s="3" t="s">
        <v>122</v>
      </c>
      <c r="C52" s="3"/>
      <c r="D52" s="17">
        <v>1</v>
      </c>
      <c r="E52" s="17">
        <v>4.5</v>
      </c>
      <c r="F52" s="17">
        <v>0.8</v>
      </c>
      <c r="G52" s="17"/>
      <c r="H52" s="24">
        <f>F52*E52*D52</f>
        <v>3.6</v>
      </c>
    </row>
    <row r="53" spans="1:8">
      <c r="A53" s="17"/>
      <c r="B53" s="3"/>
      <c r="C53" s="3"/>
      <c r="D53" s="17">
        <v>1</v>
      </c>
      <c r="E53" s="17">
        <v>6</v>
      </c>
      <c r="F53" s="17">
        <v>0.8</v>
      </c>
      <c r="G53" s="17"/>
      <c r="H53" s="24">
        <f>F53*E53*D53</f>
        <v>4.8000000000000007</v>
      </c>
    </row>
    <row r="54" spans="1:8">
      <c r="A54" s="17"/>
      <c r="B54" s="3"/>
      <c r="C54" s="3"/>
      <c r="D54" s="17">
        <v>10</v>
      </c>
      <c r="E54" s="17">
        <v>0.8</v>
      </c>
      <c r="F54" s="17">
        <v>0.8</v>
      </c>
      <c r="G54" s="17"/>
      <c r="H54" s="24">
        <f>F54*E54*D54</f>
        <v>6.4000000000000012</v>
      </c>
    </row>
    <row r="55" spans="1:8">
      <c r="A55" s="17"/>
      <c r="B55" s="3"/>
      <c r="C55" s="3"/>
      <c r="D55" s="17"/>
      <c r="E55" s="17"/>
      <c r="F55" s="17"/>
      <c r="G55" s="17"/>
      <c r="H55" s="24">
        <f>SUM(H52:H54)</f>
        <v>14.8</v>
      </c>
    </row>
    <row r="56" spans="1:8">
      <c r="A56" s="17"/>
      <c r="B56" s="17"/>
      <c r="C56" s="17"/>
      <c r="D56" s="17"/>
      <c r="E56" s="17"/>
      <c r="F56" s="17"/>
      <c r="G56" s="17"/>
      <c r="H56" s="17"/>
    </row>
    <row r="57" spans="1:8" ht="165">
      <c r="A57" s="17"/>
      <c r="B57" s="2" t="s">
        <v>28</v>
      </c>
      <c r="C57" s="2"/>
      <c r="D57" s="17"/>
      <c r="E57" s="17"/>
      <c r="F57" s="17"/>
      <c r="G57" s="17"/>
      <c r="H57" s="17"/>
    </row>
    <row r="58" spans="1:8">
      <c r="A58" s="17"/>
      <c r="B58" s="3" t="s">
        <v>123</v>
      </c>
      <c r="C58" s="3"/>
      <c r="D58" s="17">
        <v>1</v>
      </c>
      <c r="E58" s="17">
        <v>9.5</v>
      </c>
      <c r="F58" s="17">
        <v>15.8</v>
      </c>
      <c r="G58" s="17">
        <v>0.12</v>
      </c>
      <c r="H58" s="24">
        <f>F58*E58*D58*G58</f>
        <v>18.011999999999997</v>
      </c>
    </row>
    <row r="59" spans="1:8">
      <c r="A59" s="17"/>
      <c r="B59" s="3" t="s">
        <v>124</v>
      </c>
      <c r="C59" s="3"/>
      <c r="D59" s="17">
        <v>4</v>
      </c>
      <c r="E59" s="17">
        <v>9.5</v>
      </c>
      <c r="F59" s="17">
        <v>0.2</v>
      </c>
      <c r="G59" s="17">
        <v>0.5</v>
      </c>
      <c r="H59" s="24">
        <f t="shared" ref="H59:H66" si="1">F59*E59*D59*G59</f>
        <v>3.8000000000000003</v>
      </c>
    </row>
    <row r="60" spans="1:8">
      <c r="A60" s="17"/>
      <c r="B60" s="3"/>
      <c r="C60" s="3"/>
      <c r="D60" s="17">
        <v>3</v>
      </c>
      <c r="E60" s="17">
        <v>15.8</v>
      </c>
      <c r="F60" s="17">
        <v>0.2</v>
      </c>
      <c r="G60" s="17">
        <v>0.6</v>
      </c>
      <c r="H60" s="24">
        <f t="shared" si="1"/>
        <v>5.6879999999999997</v>
      </c>
    </row>
    <row r="61" spans="1:8">
      <c r="A61" s="17"/>
      <c r="B61" s="3"/>
      <c r="C61" s="3"/>
      <c r="D61" s="17">
        <v>1</v>
      </c>
      <c r="E61" s="17">
        <v>3</v>
      </c>
      <c r="F61" s="17">
        <v>0.3</v>
      </c>
      <c r="G61" s="17">
        <v>0.45</v>
      </c>
      <c r="H61" s="24">
        <f t="shared" si="1"/>
        <v>0.40499999999999997</v>
      </c>
    </row>
    <row r="62" spans="1:8">
      <c r="A62" s="17"/>
      <c r="B62" s="3" t="s">
        <v>125</v>
      </c>
      <c r="C62" s="3"/>
      <c r="D62" s="17">
        <v>2</v>
      </c>
      <c r="E62" s="17">
        <v>9.5</v>
      </c>
      <c r="F62" s="17">
        <v>1.2</v>
      </c>
      <c r="G62" s="17">
        <v>0.1</v>
      </c>
      <c r="H62" s="24">
        <f t="shared" si="1"/>
        <v>2.2800000000000002</v>
      </c>
    </row>
    <row r="63" spans="1:8">
      <c r="A63" s="17"/>
      <c r="B63" s="2"/>
      <c r="C63" s="2"/>
      <c r="D63" s="17">
        <v>1</v>
      </c>
      <c r="E63" s="17">
        <v>15.8</v>
      </c>
      <c r="F63" s="17">
        <v>1.2</v>
      </c>
      <c r="G63" s="17">
        <v>0.1</v>
      </c>
      <c r="H63" s="24">
        <f t="shared" si="1"/>
        <v>1.8960000000000001</v>
      </c>
    </row>
    <row r="64" spans="1:8">
      <c r="A64" s="17"/>
      <c r="B64" s="2" t="s">
        <v>56</v>
      </c>
      <c r="C64" s="2"/>
      <c r="D64" s="17">
        <v>4</v>
      </c>
      <c r="E64" s="17">
        <v>2</v>
      </c>
      <c r="F64" s="17">
        <v>0.2</v>
      </c>
      <c r="G64" s="17">
        <v>0.2</v>
      </c>
      <c r="H64" s="24">
        <f t="shared" si="1"/>
        <v>0.32000000000000006</v>
      </c>
    </row>
    <row r="65" spans="1:8">
      <c r="A65" s="17"/>
      <c r="B65" s="2"/>
      <c r="C65" s="2"/>
      <c r="D65" s="17">
        <v>1</v>
      </c>
      <c r="E65" s="17">
        <v>35</v>
      </c>
      <c r="F65" s="17">
        <v>0.2</v>
      </c>
      <c r="G65" s="17">
        <v>0.2</v>
      </c>
      <c r="H65" s="24">
        <f t="shared" si="1"/>
        <v>1.4000000000000001</v>
      </c>
    </row>
    <row r="66" spans="1:8">
      <c r="A66" s="17"/>
      <c r="B66" s="2" t="s">
        <v>126</v>
      </c>
      <c r="C66" s="2"/>
      <c r="D66" s="17">
        <v>1</v>
      </c>
      <c r="E66" s="17">
        <v>3</v>
      </c>
      <c r="F66" s="17">
        <v>1</v>
      </c>
      <c r="G66" s="17">
        <v>0.15</v>
      </c>
      <c r="H66" s="24">
        <f t="shared" si="1"/>
        <v>0.44999999999999996</v>
      </c>
    </row>
    <row r="67" spans="1:8">
      <c r="A67" s="17"/>
      <c r="B67" s="2"/>
      <c r="C67" s="2"/>
      <c r="D67" s="17">
        <v>2</v>
      </c>
      <c r="E67" s="17">
        <v>3.8</v>
      </c>
      <c r="F67" s="17">
        <v>1</v>
      </c>
      <c r="G67" s="17">
        <v>0.15</v>
      </c>
      <c r="H67" s="24">
        <f t="shared" ref="H67:H72" si="2">F67*E67*D67*G67</f>
        <v>1.1399999999999999</v>
      </c>
    </row>
    <row r="68" spans="1:8">
      <c r="A68" s="17"/>
      <c r="B68" s="2" t="s">
        <v>127</v>
      </c>
      <c r="C68" s="2"/>
      <c r="D68" s="17">
        <v>25</v>
      </c>
      <c r="E68" s="17">
        <v>1</v>
      </c>
      <c r="F68" s="17">
        <v>0.15</v>
      </c>
      <c r="G68" s="17">
        <v>0.15</v>
      </c>
      <c r="H68" s="24">
        <f t="shared" si="2"/>
        <v>0.5625</v>
      </c>
    </row>
    <row r="69" spans="1:8">
      <c r="A69" s="17"/>
      <c r="B69" s="2" t="s">
        <v>128</v>
      </c>
      <c r="C69" s="2"/>
      <c r="D69" s="17">
        <v>1</v>
      </c>
      <c r="E69" s="17">
        <v>4.5</v>
      </c>
      <c r="F69" s="17">
        <v>0.7</v>
      </c>
      <c r="G69" s="17">
        <v>0.08</v>
      </c>
      <c r="H69" s="24">
        <f t="shared" si="2"/>
        <v>0.252</v>
      </c>
    </row>
    <row r="70" spans="1:8">
      <c r="A70" s="17"/>
      <c r="B70" s="2"/>
      <c r="C70" s="2"/>
      <c r="D70" s="17">
        <v>1</v>
      </c>
      <c r="E70" s="17">
        <v>6</v>
      </c>
      <c r="F70" s="17">
        <v>0.7</v>
      </c>
      <c r="G70" s="17">
        <v>0.08</v>
      </c>
      <c r="H70" s="24">
        <f t="shared" si="2"/>
        <v>0.33599999999999997</v>
      </c>
    </row>
    <row r="71" spans="1:8">
      <c r="A71" s="17"/>
      <c r="B71" s="2" t="s">
        <v>169</v>
      </c>
      <c r="C71" s="2"/>
      <c r="D71" s="17">
        <v>1</v>
      </c>
      <c r="E71" s="17">
        <v>3</v>
      </c>
      <c r="F71" s="17">
        <v>0.2</v>
      </c>
      <c r="G71" s="17">
        <v>0.2</v>
      </c>
      <c r="H71" s="24">
        <f t="shared" si="2"/>
        <v>0.12000000000000002</v>
      </c>
    </row>
    <row r="72" spans="1:8">
      <c r="A72" s="17"/>
      <c r="B72" s="2"/>
      <c r="C72" s="2"/>
      <c r="D72" s="17">
        <v>2</v>
      </c>
      <c r="E72" s="17">
        <v>4.5</v>
      </c>
      <c r="F72" s="17">
        <v>0.2</v>
      </c>
      <c r="G72" s="17">
        <v>0.2</v>
      </c>
      <c r="H72" s="24">
        <f t="shared" si="2"/>
        <v>0.36000000000000004</v>
      </c>
    </row>
    <row r="73" spans="1:8">
      <c r="A73" s="17"/>
      <c r="B73" s="2" t="s">
        <v>60</v>
      </c>
      <c r="C73" s="2"/>
      <c r="D73" s="17"/>
      <c r="E73" s="17"/>
      <c r="F73" s="17"/>
      <c r="G73" s="17"/>
      <c r="H73" s="24">
        <f>SUM(H58:H72)</f>
        <v>37.021499999999996</v>
      </c>
    </row>
    <row r="74" spans="1:8">
      <c r="A74" s="17"/>
      <c r="B74" s="2" t="s">
        <v>129</v>
      </c>
      <c r="C74" s="2"/>
      <c r="D74" s="17"/>
      <c r="E74" s="17"/>
      <c r="F74" s="17"/>
      <c r="G74" s="17"/>
      <c r="H74" s="17"/>
    </row>
    <row r="75" spans="1:8">
      <c r="A75" s="17"/>
      <c r="B75" s="2" t="s">
        <v>130</v>
      </c>
      <c r="C75" s="2"/>
      <c r="D75" s="17">
        <v>1</v>
      </c>
      <c r="E75" s="17">
        <v>4.5</v>
      </c>
      <c r="F75" s="17">
        <v>3</v>
      </c>
      <c r="G75" s="17">
        <v>0.12</v>
      </c>
      <c r="H75" s="17">
        <f>G75*F75*E75*D75</f>
        <v>1.6199999999999999</v>
      </c>
    </row>
    <row r="76" spans="1:8">
      <c r="A76" s="17"/>
      <c r="B76" s="2" t="s">
        <v>170</v>
      </c>
      <c r="C76" s="2"/>
      <c r="D76" s="17"/>
      <c r="E76" s="17"/>
      <c r="F76" s="17"/>
      <c r="G76" s="17"/>
      <c r="H76" s="24">
        <f>H73-H75</f>
        <v>35.401499999999999</v>
      </c>
    </row>
    <row r="77" spans="1:8">
      <c r="A77" s="17"/>
      <c r="B77" s="2" t="s">
        <v>98</v>
      </c>
      <c r="C77" s="2"/>
      <c r="D77" s="17"/>
      <c r="E77" s="17"/>
      <c r="F77" s="17"/>
      <c r="G77" s="17"/>
      <c r="H77" s="17">
        <v>38</v>
      </c>
    </row>
    <row r="78" spans="1:8" ht="180">
      <c r="A78" s="17"/>
      <c r="B78" s="2" t="s">
        <v>131</v>
      </c>
      <c r="C78" s="2"/>
      <c r="D78" s="2"/>
      <c r="E78" s="2"/>
      <c r="F78" s="2"/>
      <c r="G78" s="2"/>
      <c r="H78" s="17"/>
    </row>
    <row r="79" spans="1:8">
      <c r="A79" s="17"/>
      <c r="B79" s="2" t="s">
        <v>132</v>
      </c>
      <c r="C79" s="2"/>
      <c r="D79" s="2">
        <v>12</v>
      </c>
      <c r="E79" s="2">
        <v>0.6</v>
      </c>
      <c r="F79" s="2">
        <v>0.3</v>
      </c>
      <c r="G79" s="2">
        <v>3.45</v>
      </c>
      <c r="H79" s="17">
        <f>G79*F79*E79*D79</f>
        <v>7.4519999999999982</v>
      </c>
    </row>
    <row r="80" spans="1:8">
      <c r="A80" s="17"/>
      <c r="B80" s="2"/>
      <c r="C80" s="2"/>
      <c r="D80" s="2">
        <v>6</v>
      </c>
      <c r="E80" s="2">
        <v>0.6</v>
      </c>
      <c r="F80" s="2">
        <v>0.3</v>
      </c>
      <c r="G80" s="2">
        <v>2.8</v>
      </c>
      <c r="H80" s="17">
        <f>G80*F80*E80*D80</f>
        <v>3.024</v>
      </c>
    </row>
    <row r="81" spans="1:8">
      <c r="A81" s="17"/>
      <c r="B81" s="2" t="s">
        <v>60</v>
      </c>
      <c r="C81" s="2"/>
      <c r="D81" s="2"/>
      <c r="E81" s="2"/>
      <c r="F81" s="2"/>
      <c r="G81" s="2"/>
      <c r="H81" s="17">
        <f>SUM(H79:H80)</f>
        <v>10.475999999999999</v>
      </c>
    </row>
    <row r="82" spans="1:8" ht="21" customHeight="1">
      <c r="A82" s="17"/>
      <c r="B82" s="2" t="s">
        <v>98</v>
      </c>
      <c r="C82" s="2"/>
      <c r="D82" s="2"/>
      <c r="E82" s="2"/>
      <c r="F82" s="2"/>
      <c r="G82" s="2"/>
      <c r="H82" s="17">
        <v>11</v>
      </c>
    </row>
    <row r="83" spans="1:8" ht="140.25">
      <c r="A83" s="17"/>
      <c r="B83" s="21" t="s">
        <v>133</v>
      </c>
      <c r="C83" s="21"/>
      <c r="D83" s="17"/>
      <c r="E83" s="17"/>
      <c r="F83" s="17"/>
      <c r="G83" s="17"/>
      <c r="H83" s="17"/>
    </row>
    <row r="84" spans="1:8">
      <c r="A84" s="17"/>
      <c r="B84" s="2"/>
      <c r="C84" s="2"/>
      <c r="D84" s="17">
        <v>6</v>
      </c>
      <c r="E84" s="17">
        <v>1.5</v>
      </c>
      <c r="F84" s="17">
        <v>0.6</v>
      </c>
      <c r="G84" s="17">
        <v>0.3</v>
      </c>
      <c r="H84" s="17">
        <f>G84*F84*E84*D84</f>
        <v>1.62</v>
      </c>
    </row>
    <row r="85" spans="1:8">
      <c r="A85" s="17"/>
      <c r="B85" s="2"/>
      <c r="C85" s="2"/>
      <c r="D85" s="17"/>
      <c r="E85" s="17"/>
      <c r="F85" s="17"/>
      <c r="G85" s="17"/>
      <c r="H85" s="17">
        <v>2</v>
      </c>
    </row>
    <row r="86" spans="1:8" ht="90">
      <c r="A86" s="17"/>
      <c r="B86" s="2" t="s">
        <v>7</v>
      </c>
      <c r="C86" s="2"/>
      <c r="D86" s="17"/>
      <c r="E86" s="17"/>
      <c r="F86" s="17"/>
      <c r="G86" s="17"/>
      <c r="H86" s="17"/>
    </row>
    <row r="87" spans="1:8">
      <c r="A87" s="17"/>
      <c r="B87" s="2" t="s">
        <v>171</v>
      </c>
      <c r="C87" s="2"/>
      <c r="D87" s="17"/>
      <c r="E87" s="17"/>
      <c r="F87" s="17"/>
      <c r="G87" s="17"/>
      <c r="H87" s="17">
        <f>H82+H77+H85</f>
        <v>51</v>
      </c>
    </row>
    <row r="88" spans="1:8">
      <c r="A88" s="17"/>
      <c r="B88" s="2" t="s">
        <v>59</v>
      </c>
      <c r="C88" s="2"/>
      <c r="D88" s="17" t="s">
        <v>134</v>
      </c>
      <c r="E88" s="17"/>
      <c r="F88" s="17"/>
      <c r="G88" s="17"/>
      <c r="H88" s="17">
        <f>H87*140</f>
        <v>7140</v>
      </c>
    </row>
    <row r="89" spans="1:8">
      <c r="A89" s="17"/>
      <c r="B89" s="2" t="s">
        <v>78</v>
      </c>
      <c r="C89" s="2"/>
      <c r="D89" s="17"/>
      <c r="E89" s="17"/>
      <c r="F89" s="17"/>
      <c r="G89" s="17"/>
      <c r="H89" s="30">
        <v>7200</v>
      </c>
    </row>
    <row r="90" spans="1:8" ht="76.5">
      <c r="A90" s="17"/>
      <c r="B90" s="7" t="s">
        <v>172</v>
      </c>
      <c r="C90" s="7"/>
      <c r="D90" s="17"/>
      <c r="E90" s="17"/>
      <c r="F90" s="17"/>
      <c r="G90" s="17"/>
      <c r="H90" s="30"/>
    </row>
    <row r="91" spans="1:8">
      <c r="A91" s="17"/>
      <c r="B91" s="7" t="s">
        <v>174</v>
      </c>
      <c r="C91" s="7"/>
      <c r="D91" s="17">
        <v>11</v>
      </c>
      <c r="E91" s="17">
        <v>1.5</v>
      </c>
      <c r="F91" s="17">
        <v>1.5</v>
      </c>
      <c r="G91" s="17"/>
      <c r="H91" s="30">
        <f>D91*E91*F91</f>
        <v>24.75</v>
      </c>
    </row>
    <row r="92" spans="1:8">
      <c r="A92" s="17"/>
      <c r="B92" s="2" t="s">
        <v>59</v>
      </c>
      <c r="C92" s="2"/>
      <c r="D92" s="17" t="s">
        <v>175</v>
      </c>
      <c r="E92" s="17"/>
      <c r="F92" s="17"/>
      <c r="G92" s="17"/>
      <c r="H92" s="17">
        <f>H91*15</f>
        <v>371.25</v>
      </c>
    </row>
    <row r="93" spans="1:8">
      <c r="A93" s="17"/>
      <c r="B93" s="7" t="s">
        <v>78</v>
      </c>
      <c r="C93" s="7"/>
      <c r="D93" s="17"/>
      <c r="E93" s="17"/>
      <c r="F93" s="17"/>
      <c r="G93" s="17"/>
      <c r="H93" s="30">
        <v>380</v>
      </c>
    </row>
    <row r="94" spans="1:8" ht="63.75">
      <c r="A94" s="17"/>
      <c r="B94" s="7" t="s">
        <v>173</v>
      </c>
      <c r="C94" s="7"/>
      <c r="D94" s="17"/>
      <c r="E94" s="17"/>
      <c r="F94" s="17"/>
      <c r="G94" s="17"/>
      <c r="H94" s="30"/>
    </row>
    <row r="95" spans="1:8">
      <c r="A95" s="17"/>
      <c r="B95" s="2" t="s">
        <v>176</v>
      </c>
      <c r="C95" s="2"/>
      <c r="D95" s="17">
        <v>15</v>
      </c>
      <c r="E95" s="17"/>
      <c r="F95" s="17"/>
      <c r="G95" s="17"/>
      <c r="H95" s="30">
        <v>15</v>
      </c>
    </row>
    <row r="96" spans="1:8">
      <c r="A96" s="17"/>
      <c r="B96" s="2" t="s">
        <v>78</v>
      </c>
      <c r="C96" s="2"/>
      <c r="D96" s="17"/>
      <c r="E96" s="17"/>
      <c r="F96" s="17"/>
      <c r="G96" s="17"/>
      <c r="H96" s="30">
        <v>15</v>
      </c>
    </row>
    <row r="97" spans="1:9" ht="229.5">
      <c r="A97" s="17"/>
      <c r="B97" s="7" t="s">
        <v>177</v>
      </c>
      <c r="C97" s="7"/>
      <c r="D97" s="17"/>
      <c r="E97" s="17"/>
      <c r="F97" s="17"/>
      <c r="G97" s="17"/>
      <c r="H97" s="30"/>
    </row>
    <row r="98" spans="1:9">
      <c r="A98" s="17"/>
      <c r="B98" s="37" t="s">
        <v>178</v>
      </c>
      <c r="C98" s="37"/>
      <c r="D98" s="38"/>
      <c r="E98" s="38"/>
      <c r="F98" s="38"/>
      <c r="G98" s="38"/>
      <c r="H98" s="38"/>
      <c r="I98" s="45"/>
    </row>
    <row r="99" spans="1:9">
      <c r="A99" s="17"/>
      <c r="B99" s="37" t="s">
        <v>179</v>
      </c>
      <c r="C99" s="37"/>
      <c r="D99" s="39">
        <v>2</v>
      </c>
      <c r="E99" s="38">
        <v>12</v>
      </c>
      <c r="F99" s="38"/>
      <c r="G99" s="38"/>
      <c r="H99" s="42">
        <f>E99*D99</f>
        <v>24</v>
      </c>
    </row>
    <row r="100" spans="1:9">
      <c r="A100" s="17"/>
      <c r="B100" s="37" t="s">
        <v>80</v>
      </c>
      <c r="C100" s="37"/>
      <c r="D100" s="39">
        <v>8</v>
      </c>
      <c r="E100" s="38">
        <v>1.1000000000000001</v>
      </c>
      <c r="F100" s="38"/>
      <c r="G100" s="38"/>
      <c r="H100" s="42">
        <f>E100*D100</f>
        <v>8.8000000000000007</v>
      </c>
    </row>
    <row r="101" spans="1:9">
      <c r="A101" s="17"/>
      <c r="B101" s="37" t="s">
        <v>180</v>
      </c>
      <c r="C101" s="37"/>
      <c r="D101" s="39"/>
      <c r="E101" s="38"/>
      <c r="F101" s="38"/>
      <c r="G101" s="38"/>
      <c r="H101" s="42">
        <f>SUM(H99:H100)</f>
        <v>32.799999999999997</v>
      </c>
    </row>
    <row r="102" spans="1:9">
      <c r="A102" s="17"/>
      <c r="B102" s="40" t="s">
        <v>182</v>
      </c>
      <c r="C102" s="40"/>
      <c r="D102" s="39"/>
      <c r="E102" s="38"/>
      <c r="F102" s="38"/>
      <c r="G102" s="38"/>
      <c r="H102" s="43">
        <f>H101*1.822</f>
        <v>59.761599999999994</v>
      </c>
    </row>
    <row r="103" spans="1:9" ht="23.25" customHeight="1">
      <c r="A103" s="17"/>
      <c r="B103" s="37" t="s">
        <v>181</v>
      </c>
      <c r="C103" s="37"/>
      <c r="D103" s="39">
        <v>2</v>
      </c>
      <c r="E103" s="38">
        <v>12</v>
      </c>
      <c r="F103" s="38"/>
      <c r="G103" s="38"/>
      <c r="H103" s="42">
        <f>E103*D103</f>
        <v>24</v>
      </c>
    </row>
    <row r="104" spans="1:9">
      <c r="A104" s="17"/>
      <c r="B104" s="40" t="s">
        <v>183</v>
      </c>
      <c r="C104" s="40"/>
      <c r="D104" s="41"/>
      <c r="E104" s="14"/>
      <c r="F104" s="14"/>
      <c r="G104" s="14"/>
      <c r="H104" s="44">
        <f>H103*1.11</f>
        <v>26.64</v>
      </c>
    </row>
    <row r="105" spans="1:9">
      <c r="A105" s="17"/>
      <c r="B105" s="2" t="s">
        <v>59</v>
      </c>
      <c r="C105" s="2"/>
      <c r="D105" s="17"/>
      <c r="E105" s="17"/>
      <c r="F105" s="17"/>
      <c r="G105" s="17"/>
      <c r="H105" s="48">
        <f>H102+H104</f>
        <v>86.401600000000002</v>
      </c>
    </row>
    <row r="106" spans="1:9">
      <c r="A106" s="17"/>
      <c r="B106" s="7" t="s">
        <v>78</v>
      </c>
      <c r="C106" s="7"/>
      <c r="D106" s="17"/>
      <c r="E106" s="17"/>
      <c r="F106" s="17"/>
      <c r="G106" s="17"/>
      <c r="H106" s="47">
        <v>90</v>
      </c>
    </row>
    <row r="107" spans="1:9" ht="195">
      <c r="A107" s="17"/>
      <c r="B107" s="6" t="s">
        <v>135</v>
      </c>
      <c r="C107" s="6"/>
      <c r="D107" s="17"/>
      <c r="E107" s="17"/>
      <c r="F107" s="17"/>
      <c r="G107" s="17"/>
      <c r="H107" s="17"/>
    </row>
    <row r="108" spans="1:9">
      <c r="A108" s="17"/>
      <c r="B108" s="6" t="s">
        <v>218</v>
      </c>
      <c r="C108" s="6"/>
      <c r="D108" s="17">
        <v>1</v>
      </c>
      <c r="E108" s="17">
        <v>15.5</v>
      </c>
      <c r="F108" s="17">
        <v>9.3000000000000007</v>
      </c>
      <c r="G108" s="17"/>
      <c r="H108" s="17">
        <f>F108*E108*D108</f>
        <v>144.15</v>
      </c>
    </row>
    <row r="109" spans="1:9">
      <c r="A109" s="17"/>
      <c r="B109" s="6"/>
      <c r="C109" s="6"/>
      <c r="D109" s="17">
        <v>1</v>
      </c>
      <c r="E109" s="17">
        <v>1.5</v>
      </c>
      <c r="F109" s="17">
        <v>0.2</v>
      </c>
      <c r="G109" s="17"/>
      <c r="H109" s="17">
        <f>F109*E109*D109</f>
        <v>0.30000000000000004</v>
      </c>
    </row>
    <row r="110" spans="1:9">
      <c r="A110" s="17"/>
      <c r="B110" s="6" t="s">
        <v>219</v>
      </c>
      <c r="C110" s="6"/>
      <c r="D110" s="17">
        <v>25</v>
      </c>
      <c r="E110" s="17">
        <v>1.2</v>
      </c>
      <c r="F110" s="17">
        <v>0.3</v>
      </c>
      <c r="G110" s="17"/>
      <c r="H110" s="17">
        <f>F110*E110*D110</f>
        <v>9</v>
      </c>
    </row>
    <row r="111" spans="1:9">
      <c r="A111" s="17"/>
      <c r="B111" s="6"/>
      <c r="C111" s="6"/>
      <c r="D111" s="17">
        <v>25</v>
      </c>
      <c r="E111" s="17">
        <v>1.2</v>
      </c>
      <c r="F111" s="17">
        <v>0.15</v>
      </c>
      <c r="G111" s="17"/>
      <c r="H111" s="17">
        <f>F111*E111*D111</f>
        <v>4.5</v>
      </c>
    </row>
    <row r="112" spans="1:9">
      <c r="A112" s="17"/>
      <c r="B112" s="6"/>
      <c r="C112" s="6"/>
      <c r="D112" s="17"/>
      <c r="E112" s="17"/>
      <c r="F112" s="17"/>
      <c r="G112" s="17"/>
      <c r="H112" s="17">
        <f>SUM(H108:H111)</f>
        <v>157.95000000000002</v>
      </c>
    </row>
    <row r="113" spans="1:11">
      <c r="A113" s="17"/>
      <c r="B113" s="6" t="s">
        <v>136</v>
      </c>
      <c r="C113" s="6"/>
      <c r="D113" s="17">
        <v>1</v>
      </c>
      <c r="E113" s="17">
        <v>4</v>
      </c>
      <c r="F113" s="17">
        <v>3</v>
      </c>
      <c r="G113" s="17"/>
      <c r="H113" s="17">
        <f>F113*E113*D113</f>
        <v>12</v>
      </c>
    </row>
    <row r="114" spans="1:11">
      <c r="A114" s="17"/>
      <c r="B114" s="6"/>
      <c r="C114" s="6"/>
      <c r="D114" s="17"/>
      <c r="E114" s="17"/>
      <c r="F114" s="17"/>
      <c r="G114" s="17"/>
      <c r="H114" s="17">
        <f>H112-H113</f>
        <v>145.95000000000002</v>
      </c>
    </row>
    <row r="115" spans="1:11">
      <c r="A115" s="17"/>
      <c r="B115" s="6" t="s">
        <v>98</v>
      </c>
      <c r="C115" s="6"/>
      <c r="D115" s="17"/>
      <c r="E115" s="17"/>
      <c r="F115" s="17"/>
      <c r="G115" s="17"/>
      <c r="H115" s="17">
        <v>146</v>
      </c>
    </row>
    <row r="116" spans="1:11" ht="225">
      <c r="A116" s="17"/>
      <c r="B116" s="10" t="s">
        <v>61</v>
      </c>
      <c r="C116" s="10"/>
      <c r="D116" s="17"/>
      <c r="E116" s="17"/>
      <c r="F116" s="17"/>
      <c r="G116" s="17"/>
      <c r="H116" s="17"/>
    </row>
    <row r="117" spans="1:11">
      <c r="A117" s="17"/>
      <c r="B117" s="10" t="s">
        <v>142</v>
      </c>
      <c r="C117" s="10"/>
      <c r="D117" s="17">
        <v>4</v>
      </c>
      <c r="E117" s="24">
        <v>9.3000000000000007</v>
      </c>
      <c r="F117" s="24">
        <v>1.4</v>
      </c>
      <c r="G117" s="17"/>
      <c r="H117" s="24">
        <f>F117*E117*D117</f>
        <v>52.08</v>
      </c>
    </row>
    <row r="118" spans="1:11">
      <c r="A118" s="17"/>
      <c r="B118" s="10"/>
      <c r="C118" s="10"/>
      <c r="D118" s="17">
        <v>2</v>
      </c>
      <c r="E118" s="24">
        <v>15.5</v>
      </c>
      <c r="F118" s="24">
        <v>1.4</v>
      </c>
      <c r="G118" s="17"/>
      <c r="H118" s="24">
        <f>F118*E118*D118</f>
        <v>43.4</v>
      </c>
    </row>
    <row r="119" spans="1:11">
      <c r="A119" s="17"/>
      <c r="B119" s="10"/>
      <c r="C119" s="10"/>
      <c r="D119" s="17">
        <v>2</v>
      </c>
      <c r="E119" s="24">
        <v>3</v>
      </c>
      <c r="F119" s="24">
        <v>1.4</v>
      </c>
      <c r="G119" s="17"/>
      <c r="H119" s="24">
        <f>F119*E119*D119</f>
        <v>8.3999999999999986</v>
      </c>
    </row>
    <row r="120" spans="1:11">
      <c r="A120" s="17"/>
      <c r="B120" s="10"/>
      <c r="C120" s="10"/>
      <c r="D120" s="17">
        <v>2</v>
      </c>
      <c r="E120" s="24">
        <v>5.5</v>
      </c>
      <c r="F120" s="24">
        <v>1.4</v>
      </c>
      <c r="G120" s="17"/>
      <c r="H120" s="24">
        <f>F120*E120*D120</f>
        <v>15.399999999999999</v>
      </c>
    </row>
    <row r="121" spans="1:11">
      <c r="A121" s="17"/>
      <c r="B121" s="10"/>
      <c r="C121" s="10"/>
      <c r="D121" s="17"/>
      <c r="E121" s="24"/>
      <c r="F121" s="24"/>
      <c r="G121" s="17"/>
      <c r="H121" s="24">
        <f>SUM(H117:H120)</f>
        <v>119.28</v>
      </c>
    </row>
    <row r="122" spans="1:11">
      <c r="A122" s="17"/>
      <c r="B122" s="6" t="s">
        <v>136</v>
      </c>
      <c r="C122" s="6"/>
      <c r="D122" s="17"/>
      <c r="E122" s="17"/>
      <c r="F122" s="17"/>
      <c r="G122" s="17"/>
      <c r="H122" s="17"/>
    </row>
    <row r="123" spans="1:11">
      <c r="A123" s="17"/>
      <c r="B123" s="6" t="s">
        <v>137</v>
      </c>
      <c r="C123" s="6"/>
      <c r="D123" s="17">
        <v>8</v>
      </c>
      <c r="E123" s="17">
        <v>1.5</v>
      </c>
      <c r="F123" s="17">
        <v>0.3</v>
      </c>
      <c r="G123" s="17"/>
      <c r="H123" s="17">
        <f>F123*E123*D123</f>
        <v>3.5999999999999996</v>
      </c>
      <c r="K123" s="26"/>
    </row>
    <row r="124" spans="1:11">
      <c r="A124" s="17"/>
      <c r="B124" s="6" t="s">
        <v>138</v>
      </c>
      <c r="C124" s="6"/>
      <c r="D124" s="17">
        <v>2</v>
      </c>
      <c r="E124" s="24">
        <v>1.5</v>
      </c>
      <c r="F124" s="24">
        <v>1.5</v>
      </c>
      <c r="G124" s="17"/>
      <c r="H124" s="17">
        <f>F124*E124*D124</f>
        <v>4.5</v>
      </c>
    </row>
    <row r="125" spans="1:11">
      <c r="A125" s="17"/>
      <c r="B125" s="6" t="s">
        <v>138</v>
      </c>
      <c r="C125" s="6"/>
      <c r="D125" s="17">
        <v>2</v>
      </c>
      <c r="E125" s="24">
        <v>1.2</v>
      </c>
      <c r="F125" s="24">
        <v>1.5</v>
      </c>
      <c r="G125" s="17"/>
      <c r="H125" s="17">
        <f>F125*E125*D125</f>
        <v>3.5999999999999996</v>
      </c>
    </row>
    <row r="126" spans="1:11">
      <c r="A126" s="17"/>
      <c r="B126" s="6" t="s">
        <v>139</v>
      </c>
      <c r="C126" s="6"/>
      <c r="D126" s="17"/>
      <c r="E126" s="17"/>
      <c r="F126" s="17"/>
      <c r="G126" s="17"/>
      <c r="H126" s="17">
        <f>SUM(H123:H125)</f>
        <v>11.7</v>
      </c>
    </row>
    <row r="127" spans="1:11">
      <c r="A127" s="17"/>
      <c r="B127" s="6" t="s">
        <v>78</v>
      </c>
      <c r="C127" s="6"/>
      <c r="D127" s="17"/>
      <c r="E127" s="17"/>
      <c r="F127" s="17"/>
      <c r="G127" s="17"/>
      <c r="H127" s="54">
        <f>H121-H126</f>
        <v>107.58</v>
      </c>
    </row>
    <row r="128" spans="1:11">
      <c r="A128" s="17"/>
      <c r="B128" s="6"/>
      <c r="C128" s="6"/>
      <c r="D128" s="17"/>
      <c r="E128" s="17"/>
      <c r="F128" s="17"/>
      <c r="G128" s="17"/>
      <c r="H128" s="22"/>
    </row>
    <row r="129" spans="1:8">
      <c r="A129" s="17"/>
      <c r="B129" s="6"/>
      <c r="C129" s="6"/>
      <c r="D129" s="17"/>
      <c r="E129" s="17"/>
      <c r="F129" s="17"/>
      <c r="G129" s="17"/>
      <c r="H129" s="22"/>
    </row>
    <row r="130" spans="1:8">
      <c r="A130" s="17"/>
      <c r="B130" s="6"/>
      <c r="C130" s="6"/>
      <c r="D130" s="17"/>
      <c r="E130" s="17"/>
      <c r="F130" s="17"/>
      <c r="G130" s="17"/>
      <c r="H130" s="22"/>
    </row>
    <row r="131" spans="1:8" ht="60">
      <c r="A131" s="17"/>
      <c r="B131" s="2" t="s">
        <v>31</v>
      </c>
      <c r="C131" s="2"/>
      <c r="D131" s="17"/>
      <c r="E131" s="17"/>
      <c r="F131" s="17"/>
      <c r="G131" s="17"/>
      <c r="H131" s="17"/>
    </row>
    <row r="132" spans="1:8">
      <c r="A132" s="17"/>
      <c r="B132" s="2" t="s">
        <v>143</v>
      </c>
      <c r="C132" s="2"/>
      <c r="D132" s="17">
        <v>1</v>
      </c>
      <c r="E132" s="24">
        <v>15.8</v>
      </c>
      <c r="F132" s="24">
        <v>3.55</v>
      </c>
      <c r="G132" s="24"/>
      <c r="H132" s="24">
        <f>F132*E132*D132</f>
        <v>56.089999999999996</v>
      </c>
    </row>
    <row r="133" spans="1:8">
      <c r="A133" s="17"/>
      <c r="B133" s="2"/>
      <c r="C133" s="2"/>
      <c r="D133" s="17">
        <v>5</v>
      </c>
      <c r="E133" s="24">
        <v>9.1999999999999993</v>
      </c>
      <c r="F133" s="24">
        <v>3.55</v>
      </c>
      <c r="G133" s="24"/>
      <c r="H133" s="24">
        <f t="shared" ref="H133:H146" si="3">F133*E133*D133</f>
        <v>163.29999999999998</v>
      </c>
    </row>
    <row r="134" spans="1:8">
      <c r="A134" s="17"/>
      <c r="B134" s="2"/>
      <c r="C134" s="2"/>
      <c r="D134" s="17">
        <v>1</v>
      </c>
      <c r="E134" s="24">
        <v>6.3</v>
      </c>
      <c r="F134" s="24">
        <v>3.55</v>
      </c>
      <c r="G134" s="24"/>
      <c r="H134" s="24">
        <f t="shared" si="3"/>
        <v>22.364999999999998</v>
      </c>
    </row>
    <row r="135" spans="1:8">
      <c r="A135" s="17"/>
      <c r="B135" s="2"/>
      <c r="C135" s="2"/>
      <c r="D135" s="17">
        <v>1</v>
      </c>
      <c r="E135" s="24">
        <v>3</v>
      </c>
      <c r="F135" s="24">
        <v>3.55</v>
      </c>
      <c r="G135" s="24"/>
      <c r="H135" s="24">
        <f t="shared" si="3"/>
        <v>10.649999999999999</v>
      </c>
    </row>
    <row r="136" spans="1:8">
      <c r="A136" s="17"/>
      <c r="B136" s="2"/>
      <c r="C136" s="2"/>
      <c r="D136" s="17">
        <v>1</v>
      </c>
      <c r="E136" s="24">
        <v>3</v>
      </c>
      <c r="F136" s="24">
        <v>3.55</v>
      </c>
      <c r="G136" s="24"/>
      <c r="H136" s="24">
        <f t="shared" si="3"/>
        <v>10.649999999999999</v>
      </c>
    </row>
    <row r="137" spans="1:8">
      <c r="A137" s="17"/>
      <c r="B137" s="2"/>
      <c r="C137" s="2"/>
      <c r="D137" s="17">
        <v>2</v>
      </c>
      <c r="E137" s="24">
        <v>1.5</v>
      </c>
      <c r="F137" s="24">
        <v>1.5</v>
      </c>
      <c r="G137" s="24"/>
      <c r="H137" s="24">
        <f t="shared" si="3"/>
        <v>4.5</v>
      </c>
    </row>
    <row r="138" spans="1:8">
      <c r="A138" s="17"/>
      <c r="B138" s="3" t="s">
        <v>147</v>
      </c>
      <c r="C138" s="3"/>
      <c r="D138" s="17">
        <v>1</v>
      </c>
      <c r="E138" s="17">
        <v>15.8</v>
      </c>
      <c r="F138" s="17">
        <v>0.8</v>
      </c>
      <c r="G138" s="24"/>
      <c r="H138" s="24">
        <f t="shared" si="3"/>
        <v>12.64</v>
      </c>
    </row>
    <row r="139" spans="1:8">
      <c r="A139" s="17"/>
      <c r="B139" s="3"/>
      <c r="C139" s="3"/>
      <c r="D139" s="17">
        <v>2</v>
      </c>
      <c r="E139" s="17">
        <v>9.5</v>
      </c>
      <c r="F139" s="17">
        <v>0.8</v>
      </c>
      <c r="G139" s="24"/>
      <c r="H139" s="24">
        <f t="shared" si="3"/>
        <v>15.200000000000001</v>
      </c>
    </row>
    <row r="140" spans="1:8">
      <c r="A140" s="17"/>
      <c r="B140" s="2" t="s">
        <v>126</v>
      </c>
      <c r="C140" s="2"/>
      <c r="D140" s="17">
        <v>2</v>
      </c>
      <c r="E140" s="17">
        <v>3.8</v>
      </c>
      <c r="F140" s="17">
        <v>1</v>
      </c>
      <c r="G140" s="17"/>
      <c r="H140" s="24">
        <f t="shared" si="3"/>
        <v>7.6</v>
      </c>
    </row>
    <row r="141" spans="1:8">
      <c r="A141" s="17"/>
      <c r="B141" s="2" t="s">
        <v>127</v>
      </c>
      <c r="C141" s="2"/>
      <c r="D141" s="17">
        <v>25</v>
      </c>
      <c r="E141" s="17">
        <v>1</v>
      </c>
      <c r="F141" s="17">
        <v>0.15</v>
      </c>
      <c r="G141" s="17"/>
      <c r="H141" s="24">
        <f t="shared" si="3"/>
        <v>3.75</v>
      </c>
    </row>
    <row r="142" spans="1:8">
      <c r="A142" s="17"/>
      <c r="B142" s="2" t="s">
        <v>128</v>
      </c>
      <c r="C142" s="2"/>
      <c r="D142" s="17">
        <v>1</v>
      </c>
      <c r="E142" s="17">
        <v>4.5</v>
      </c>
      <c r="F142" s="17">
        <v>0.7</v>
      </c>
      <c r="G142" s="17"/>
      <c r="H142" s="24">
        <f t="shared" si="3"/>
        <v>3.15</v>
      </c>
    </row>
    <row r="143" spans="1:8">
      <c r="A143" s="17"/>
      <c r="B143" s="2"/>
      <c r="C143" s="2"/>
      <c r="D143" s="17">
        <v>1</v>
      </c>
      <c r="E143" s="17">
        <v>6</v>
      </c>
      <c r="F143" s="17">
        <v>0.7</v>
      </c>
      <c r="G143" s="17"/>
      <c r="H143" s="24">
        <f t="shared" si="3"/>
        <v>4.1999999999999993</v>
      </c>
    </row>
    <row r="144" spans="1:8">
      <c r="A144" s="17"/>
      <c r="B144" s="2" t="s">
        <v>145</v>
      </c>
      <c r="C144" s="2"/>
      <c r="D144" s="17">
        <v>1</v>
      </c>
      <c r="E144" s="17">
        <v>3.2</v>
      </c>
      <c r="F144" s="17">
        <v>2.8</v>
      </c>
      <c r="G144" s="17"/>
      <c r="H144" s="24">
        <f t="shared" si="3"/>
        <v>8.9599999999999991</v>
      </c>
    </row>
    <row r="145" spans="1:8">
      <c r="A145" s="17"/>
      <c r="B145" s="2"/>
      <c r="C145" s="2"/>
      <c r="D145" s="17">
        <v>2</v>
      </c>
      <c r="E145" s="17">
        <v>6</v>
      </c>
      <c r="F145" s="17">
        <v>2.8</v>
      </c>
      <c r="G145" s="17"/>
      <c r="H145" s="24">
        <f t="shared" si="3"/>
        <v>33.599999999999994</v>
      </c>
    </row>
    <row r="146" spans="1:8">
      <c r="A146" s="17"/>
      <c r="B146" s="2" t="s">
        <v>273</v>
      </c>
      <c r="C146" s="2"/>
      <c r="D146" s="17">
        <v>1</v>
      </c>
      <c r="E146" s="17">
        <v>15.8</v>
      </c>
      <c r="F146" s="17">
        <v>9.1999999999999993</v>
      </c>
      <c r="G146" s="17"/>
      <c r="H146" s="24">
        <f t="shared" si="3"/>
        <v>145.35999999999999</v>
      </c>
    </row>
    <row r="147" spans="1:8">
      <c r="A147" s="17"/>
      <c r="B147" s="2" t="s">
        <v>59</v>
      </c>
      <c r="C147" s="2"/>
      <c r="D147" s="17"/>
      <c r="E147" s="24"/>
      <c r="F147" s="24"/>
      <c r="G147" s="24"/>
      <c r="H147" s="25">
        <f>SUM(H132:H146)</f>
        <v>502.01499999999999</v>
      </c>
    </row>
    <row r="148" spans="1:8">
      <c r="A148" s="17"/>
      <c r="B148" s="6" t="s">
        <v>136</v>
      </c>
      <c r="C148" s="6"/>
      <c r="D148" s="17"/>
      <c r="E148" s="17"/>
      <c r="F148" s="17"/>
      <c r="G148" s="17"/>
      <c r="H148" s="49"/>
    </row>
    <row r="149" spans="1:8">
      <c r="A149" s="17"/>
      <c r="B149" s="6" t="s">
        <v>138</v>
      </c>
      <c r="C149" s="6"/>
      <c r="D149" s="17">
        <v>4</v>
      </c>
      <c r="E149" s="24">
        <v>1.5</v>
      </c>
      <c r="F149" s="24">
        <v>2.1</v>
      </c>
      <c r="G149" s="17"/>
      <c r="H149" s="49">
        <f>F149*E149*D149</f>
        <v>12.600000000000001</v>
      </c>
    </row>
    <row r="150" spans="1:8">
      <c r="A150" s="17"/>
      <c r="B150" s="6" t="s">
        <v>138</v>
      </c>
      <c r="C150" s="6"/>
      <c r="D150" s="17">
        <v>4</v>
      </c>
      <c r="E150" s="24">
        <v>1.2</v>
      </c>
      <c r="F150" s="24">
        <v>2.1</v>
      </c>
      <c r="G150" s="17"/>
      <c r="H150" s="49">
        <f>F150*E150*D150</f>
        <v>10.08</v>
      </c>
    </row>
    <row r="151" spans="1:8">
      <c r="A151" s="17"/>
      <c r="B151" s="2" t="s">
        <v>59</v>
      </c>
      <c r="C151" s="2"/>
      <c r="D151" s="17"/>
      <c r="E151" s="17"/>
      <c r="F151" s="17"/>
      <c r="G151" s="17"/>
      <c r="H151" s="25">
        <f>SUM(H149:H150)</f>
        <v>22.68</v>
      </c>
    </row>
    <row r="152" spans="1:8">
      <c r="A152" s="17"/>
      <c r="B152" s="2" t="s">
        <v>140</v>
      </c>
      <c r="C152" s="2"/>
      <c r="D152" s="17"/>
      <c r="E152" s="17"/>
      <c r="F152" s="17"/>
      <c r="G152" s="17"/>
      <c r="H152" s="24">
        <f>H147-H151</f>
        <v>479.33499999999998</v>
      </c>
    </row>
    <row r="153" spans="1:8">
      <c r="A153" s="17"/>
      <c r="B153" s="73" t="s">
        <v>78</v>
      </c>
      <c r="C153" s="73"/>
      <c r="D153" s="17"/>
      <c r="E153" s="17"/>
      <c r="F153" s="17"/>
      <c r="G153" s="17"/>
      <c r="H153" s="22">
        <v>485</v>
      </c>
    </row>
    <row r="154" spans="1:8">
      <c r="A154" s="17"/>
      <c r="B154" s="2"/>
      <c r="C154" s="2"/>
      <c r="D154" s="17"/>
      <c r="E154" s="17"/>
      <c r="F154" s="17"/>
      <c r="G154" s="17"/>
      <c r="H154" s="22"/>
    </row>
    <row r="155" spans="1:8" ht="30">
      <c r="A155" s="17"/>
      <c r="B155" s="2" t="s">
        <v>32</v>
      </c>
      <c r="C155" s="2"/>
      <c r="D155" s="17"/>
      <c r="E155" s="17"/>
      <c r="F155" s="17"/>
      <c r="G155" s="17"/>
      <c r="H155" s="17"/>
    </row>
    <row r="156" spans="1:8">
      <c r="A156" s="17"/>
      <c r="B156" s="3" t="s">
        <v>123</v>
      </c>
      <c r="C156" s="3"/>
      <c r="D156" s="17">
        <v>1</v>
      </c>
      <c r="E156" s="17">
        <v>9.5</v>
      </c>
      <c r="F156" s="17">
        <v>15.8</v>
      </c>
      <c r="G156" s="17"/>
      <c r="H156" s="49">
        <f t="shared" ref="H156:H161" si="4">F156*E156*D156</f>
        <v>150.1</v>
      </c>
    </row>
    <row r="157" spans="1:8">
      <c r="A157" s="17"/>
      <c r="B157" s="3" t="s">
        <v>124</v>
      </c>
      <c r="C157" s="3"/>
      <c r="D157" s="17">
        <v>4</v>
      </c>
      <c r="E157" s="17">
        <v>9.5</v>
      </c>
      <c r="F157" s="17">
        <v>0.2</v>
      </c>
      <c r="G157" s="17"/>
      <c r="H157" s="49">
        <f t="shared" si="4"/>
        <v>7.6000000000000005</v>
      </c>
    </row>
    <row r="158" spans="1:8">
      <c r="A158" s="17"/>
      <c r="B158" s="3"/>
      <c r="C158" s="3"/>
      <c r="D158" s="17">
        <v>3</v>
      </c>
      <c r="E158" s="17">
        <v>15.8</v>
      </c>
      <c r="F158" s="17">
        <v>0.2</v>
      </c>
      <c r="G158" s="17"/>
      <c r="H158" s="49">
        <f t="shared" si="4"/>
        <v>9.48</v>
      </c>
    </row>
    <row r="159" spans="1:8">
      <c r="A159" s="17"/>
      <c r="B159" s="3"/>
      <c r="C159" s="3"/>
      <c r="D159" s="17">
        <v>1</v>
      </c>
      <c r="E159" s="17">
        <v>3</v>
      </c>
      <c r="F159" s="17">
        <v>0.3</v>
      </c>
      <c r="G159" s="17"/>
      <c r="H159" s="49">
        <f t="shared" si="4"/>
        <v>0.89999999999999991</v>
      </c>
    </row>
    <row r="160" spans="1:8">
      <c r="A160" s="17"/>
      <c r="B160" s="3" t="s">
        <v>141</v>
      </c>
      <c r="C160" s="3"/>
      <c r="D160" s="17">
        <v>2</v>
      </c>
      <c r="E160" s="17">
        <v>9.5</v>
      </c>
      <c r="F160" s="17">
        <v>1.2</v>
      </c>
      <c r="G160" s="17"/>
      <c r="H160" s="49">
        <f t="shared" si="4"/>
        <v>22.8</v>
      </c>
    </row>
    <row r="161" spans="1:8">
      <c r="A161" s="17"/>
      <c r="B161" s="3"/>
      <c r="C161" s="3"/>
      <c r="D161" s="17">
        <v>1</v>
      </c>
      <c r="E161" s="17">
        <v>15.8</v>
      </c>
      <c r="F161" s="17">
        <v>1.2</v>
      </c>
      <c r="G161" s="17"/>
      <c r="H161" s="49">
        <f t="shared" si="4"/>
        <v>18.96</v>
      </c>
    </row>
    <row r="162" spans="1:8">
      <c r="A162" s="17"/>
      <c r="B162" s="3" t="s">
        <v>139</v>
      </c>
      <c r="C162" s="3"/>
      <c r="D162" s="17"/>
      <c r="E162" s="17"/>
      <c r="F162" s="17"/>
      <c r="G162" s="17"/>
      <c r="H162" s="30">
        <f>SUM(H156:H161)</f>
        <v>209.84</v>
      </c>
    </row>
    <row r="163" spans="1:8">
      <c r="A163" s="17"/>
      <c r="B163" s="3"/>
      <c r="C163" s="3"/>
      <c r="D163" s="17"/>
      <c r="E163" s="17"/>
      <c r="F163" s="17"/>
      <c r="G163" s="17"/>
      <c r="H163" s="30"/>
    </row>
    <row r="164" spans="1:8" ht="60">
      <c r="A164" s="17"/>
      <c r="B164" s="2" t="s">
        <v>12</v>
      </c>
      <c r="C164" s="2"/>
      <c r="D164" s="17"/>
      <c r="E164" s="17"/>
      <c r="F164" s="17"/>
      <c r="G164" s="17"/>
      <c r="H164" s="17"/>
    </row>
    <row r="165" spans="1:8" ht="22.5" customHeight="1">
      <c r="A165" s="17"/>
      <c r="B165" s="27" t="s">
        <v>144</v>
      </c>
      <c r="C165" s="27"/>
      <c r="D165" s="17">
        <v>1</v>
      </c>
      <c r="E165" s="17">
        <v>15.8</v>
      </c>
      <c r="F165" s="17">
        <f>3.55+0.8+0.1+0.8</f>
        <v>5.2499999999999991</v>
      </c>
      <c r="G165" s="17"/>
      <c r="H165" s="49">
        <f>F165*E165*D165</f>
        <v>82.949999999999989</v>
      </c>
    </row>
    <row r="166" spans="1:8">
      <c r="A166" s="17"/>
      <c r="B166" s="2"/>
      <c r="C166" s="2"/>
      <c r="D166" s="17">
        <v>2</v>
      </c>
      <c r="E166" s="17">
        <v>9.5</v>
      </c>
      <c r="F166" s="17">
        <v>5.25</v>
      </c>
      <c r="G166" s="17"/>
      <c r="H166" s="49">
        <f>F166*E166*D166</f>
        <v>99.75</v>
      </c>
    </row>
    <row r="167" spans="1:8">
      <c r="A167" s="17"/>
      <c r="B167" s="2" t="s">
        <v>145</v>
      </c>
      <c r="C167" s="2"/>
      <c r="D167" s="17">
        <v>1</v>
      </c>
      <c r="E167" s="17">
        <v>3.2</v>
      </c>
      <c r="F167" s="17">
        <v>2.8</v>
      </c>
      <c r="G167" s="17"/>
      <c r="H167" s="49">
        <f>F167*E167*D167</f>
        <v>8.9599999999999991</v>
      </c>
    </row>
    <row r="168" spans="1:8">
      <c r="A168" s="17"/>
      <c r="B168" s="2"/>
      <c r="C168" s="2"/>
      <c r="D168" s="17">
        <v>2</v>
      </c>
      <c r="E168" s="17">
        <v>6</v>
      </c>
      <c r="F168" s="17">
        <v>2.8</v>
      </c>
      <c r="G168" s="17"/>
      <c r="H168" s="49">
        <f>F168*E168*D168</f>
        <v>33.599999999999994</v>
      </c>
    </row>
    <row r="169" spans="1:8">
      <c r="A169" s="17"/>
      <c r="B169" s="2" t="s">
        <v>139</v>
      </c>
      <c r="C169" s="2"/>
      <c r="D169" s="17"/>
      <c r="E169" s="17"/>
      <c r="F169" s="17"/>
      <c r="G169" s="17"/>
      <c r="H169" s="49">
        <f>SUM(H165:H168)</f>
        <v>225.26</v>
      </c>
    </row>
    <row r="170" spans="1:8">
      <c r="A170" s="17"/>
      <c r="B170" s="2" t="s">
        <v>78</v>
      </c>
      <c r="C170" s="2"/>
      <c r="D170" s="17"/>
      <c r="E170" s="17"/>
      <c r="F170" s="17"/>
      <c r="G170" s="17"/>
      <c r="H170" s="30">
        <v>226</v>
      </c>
    </row>
    <row r="171" spans="1:8" ht="180">
      <c r="A171" s="17"/>
      <c r="B171" s="2" t="s">
        <v>33</v>
      </c>
      <c r="C171" s="2"/>
      <c r="D171" s="17"/>
      <c r="E171" s="24"/>
      <c r="F171" s="24"/>
      <c r="G171" s="24"/>
      <c r="H171" s="24"/>
    </row>
    <row r="172" spans="1:8">
      <c r="A172" s="17"/>
      <c r="B172" s="2" t="s">
        <v>146</v>
      </c>
      <c r="C172" s="2"/>
      <c r="D172" s="17"/>
      <c r="E172" s="24"/>
      <c r="F172" s="24"/>
      <c r="G172" s="24"/>
      <c r="H172" s="24">
        <f>H153+H162</f>
        <v>694.84</v>
      </c>
    </row>
    <row r="173" spans="1:8">
      <c r="A173" s="17"/>
      <c r="B173" s="2" t="s">
        <v>78</v>
      </c>
      <c r="C173" s="2"/>
      <c r="D173" s="17"/>
      <c r="E173" s="24"/>
      <c r="F173" s="24"/>
      <c r="G173" s="24"/>
      <c r="H173" s="22">
        <v>550</v>
      </c>
    </row>
    <row r="174" spans="1:8" ht="105">
      <c r="A174" s="17"/>
      <c r="B174" s="2" t="s">
        <v>13</v>
      </c>
      <c r="C174" s="2"/>
      <c r="D174" s="17"/>
      <c r="E174" s="17"/>
      <c r="F174" s="17"/>
      <c r="G174" s="17"/>
      <c r="H174" s="17"/>
    </row>
    <row r="175" spans="1:8">
      <c r="A175" s="17"/>
      <c r="B175" s="2" t="s">
        <v>146</v>
      </c>
      <c r="C175" s="2"/>
      <c r="D175" s="17"/>
      <c r="E175" s="17"/>
      <c r="F175" s="17"/>
      <c r="G175" s="17"/>
      <c r="H175" s="30">
        <v>226</v>
      </c>
    </row>
    <row r="176" spans="1:8">
      <c r="A176" s="17"/>
      <c r="B176" s="2" t="s">
        <v>78</v>
      </c>
      <c r="C176" s="2"/>
      <c r="D176" s="17"/>
      <c r="E176" s="17"/>
      <c r="F176" s="17"/>
      <c r="G176" s="17"/>
      <c r="H176" s="30">
        <v>226</v>
      </c>
    </row>
    <row r="177" spans="1:8" ht="75">
      <c r="A177" s="17"/>
      <c r="B177" s="2" t="s">
        <v>14</v>
      </c>
      <c r="C177" s="2"/>
      <c r="D177" s="17"/>
      <c r="E177" s="17"/>
      <c r="F177" s="17"/>
      <c r="G177" s="17"/>
      <c r="H177" s="17"/>
    </row>
    <row r="178" spans="1:8">
      <c r="A178" s="17"/>
      <c r="B178" s="2" t="s">
        <v>148</v>
      </c>
      <c r="C178" s="2"/>
      <c r="D178" s="17">
        <v>11</v>
      </c>
      <c r="E178" s="17">
        <v>1.5</v>
      </c>
      <c r="F178" s="17">
        <v>1.5</v>
      </c>
      <c r="G178" s="17"/>
      <c r="H178" s="17">
        <f>D178*E178*F178</f>
        <v>24.75</v>
      </c>
    </row>
    <row r="179" spans="1:8">
      <c r="A179" s="17"/>
      <c r="B179" s="2" t="s">
        <v>78</v>
      </c>
      <c r="C179" s="2"/>
      <c r="D179" s="17" t="s">
        <v>149</v>
      </c>
      <c r="E179" s="17"/>
      <c r="F179" s="17"/>
      <c r="G179" s="17"/>
      <c r="H179" s="30">
        <v>25</v>
      </c>
    </row>
    <row r="180" spans="1:8">
      <c r="A180" s="17"/>
      <c r="B180" s="2"/>
      <c r="C180" s="2"/>
      <c r="D180" s="17"/>
      <c r="E180" s="17"/>
      <c r="F180" s="17"/>
      <c r="G180" s="17"/>
      <c r="H180" s="30"/>
    </row>
    <row r="181" spans="1:8" ht="51">
      <c r="A181" s="17"/>
      <c r="B181" s="7" t="s">
        <v>274</v>
      </c>
      <c r="C181" s="7"/>
      <c r="D181" s="74"/>
      <c r="E181" s="74"/>
      <c r="F181" s="74"/>
      <c r="G181" s="74"/>
      <c r="H181" s="75"/>
    </row>
    <row r="182" spans="1:8">
      <c r="A182" s="17"/>
      <c r="B182" s="1" t="s">
        <v>273</v>
      </c>
      <c r="C182" s="1"/>
      <c r="D182" s="74">
        <v>1</v>
      </c>
      <c r="E182" s="74">
        <v>15.8</v>
      </c>
      <c r="F182" s="74">
        <v>9.1999999999999993</v>
      </c>
      <c r="G182" s="74"/>
      <c r="H182" s="66">
        <f>F182*E182*D182</f>
        <v>145.35999999999999</v>
      </c>
    </row>
    <row r="183" spans="1:8">
      <c r="A183" s="17"/>
      <c r="B183" s="1" t="s">
        <v>275</v>
      </c>
      <c r="C183" s="1"/>
      <c r="D183" s="74"/>
      <c r="E183" s="74"/>
      <c r="F183" s="74"/>
      <c r="G183" s="74"/>
      <c r="H183" s="66">
        <f>H182*5.4/50</f>
        <v>15.698879999999999</v>
      </c>
    </row>
    <row r="184" spans="1:8">
      <c r="A184" s="17"/>
      <c r="B184" s="1" t="s">
        <v>98</v>
      </c>
      <c r="C184" s="1"/>
      <c r="D184" s="74"/>
      <c r="E184" s="74"/>
      <c r="F184" s="74"/>
      <c r="G184" s="74"/>
      <c r="H184" s="66" t="s">
        <v>276</v>
      </c>
    </row>
    <row r="185" spans="1:8" ht="191.25">
      <c r="A185" s="17"/>
      <c r="B185" s="7" t="s">
        <v>34</v>
      </c>
      <c r="C185" s="7"/>
      <c r="D185" s="17"/>
      <c r="E185" s="17"/>
      <c r="F185" s="17"/>
      <c r="G185" s="17"/>
      <c r="H185" s="17"/>
    </row>
    <row r="186" spans="1:8">
      <c r="A186" s="17"/>
      <c r="B186" s="7" t="s">
        <v>150</v>
      </c>
      <c r="C186" s="7"/>
      <c r="D186" s="17">
        <v>1</v>
      </c>
      <c r="E186" s="17">
        <v>6.1</v>
      </c>
      <c r="F186" s="17">
        <v>0.7</v>
      </c>
      <c r="G186" s="17"/>
      <c r="H186" s="17">
        <f>F186*E186*D186</f>
        <v>4.2699999999999996</v>
      </c>
    </row>
    <row r="187" spans="1:8">
      <c r="A187" s="17"/>
      <c r="B187" s="7"/>
      <c r="C187" s="7"/>
      <c r="D187" s="17">
        <v>1</v>
      </c>
      <c r="E187" s="17">
        <v>4.5</v>
      </c>
      <c r="F187" s="17">
        <v>0.7</v>
      </c>
      <c r="G187" s="17"/>
      <c r="H187" s="17">
        <f>F187*E187*D187</f>
        <v>3.15</v>
      </c>
    </row>
    <row r="188" spans="1:8">
      <c r="A188" s="17"/>
      <c r="B188" s="7" t="s">
        <v>139</v>
      </c>
      <c r="C188" s="7"/>
      <c r="D188" s="17"/>
      <c r="E188" s="17"/>
      <c r="F188" s="17"/>
      <c r="G188" s="17"/>
      <c r="H188" s="17">
        <f>SUM(H186:H187)</f>
        <v>7.42</v>
      </c>
    </row>
    <row r="189" spans="1:8">
      <c r="A189" s="17"/>
      <c r="B189" s="29" t="s">
        <v>78</v>
      </c>
      <c r="C189" s="29"/>
      <c r="D189" s="17"/>
      <c r="E189" s="17"/>
      <c r="F189" s="17"/>
      <c r="G189" s="17"/>
      <c r="H189" s="30">
        <v>7.5</v>
      </c>
    </row>
    <row r="190" spans="1:8" ht="84.75" customHeight="1">
      <c r="A190" s="17"/>
      <c r="B190" s="7" t="s">
        <v>35</v>
      </c>
      <c r="C190" s="7"/>
      <c r="D190" s="17"/>
      <c r="E190" s="17"/>
      <c r="F190" s="17"/>
      <c r="G190" s="17"/>
      <c r="H190" s="17"/>
    </row>
    <row r="191" spans="1:8" ht="21.75" customHeight="1">
      <c r="A191" s="17"/>
      <c r="B191" s="7" t="s">
        <v>150</v>
      </c>
      <c r="C191" s="7"/>
      <c r="D191" s="17">
        <v>1</v>
      </c>
      <c r="E191" s="17">
        <v>6.1</v>
      </c>
      <c r="F191" s="17"/>
      <c r="G191" s="17"/>
      <c r="H191" s="17">
        <f>D191*E191</f>
        <v>6.1</v>
      </c>
    </row>
    <row r="192" spans="1:8" ht="21.75" customHeight="1">
      <c r="A192" s="17"/>
      <c r="B192" s="7"/>
      <c r="C192" s="7"/>
      <c r="D192" s="17">
        <v>1</v>
      </c>
      <c r="E192" s="17">
        <v>4.5</v>
      </c>
      <c r="F192" s="17"/>
      <c r="G192" s="17"/>
      <c r="H192" s="17">
        <f>D192*E192</f>
        <v>4.5</v>
      </c>
    </row>
    <row r="193" spans="1:16" ht="21.75" customHeight="1">
      <c r="A193" s="17"/>
      <c r="B193" s="7" t="s">
        <v>139</v>
      </c>
      <c r="C193" s="7"/>
      <c r="D193" s="17"/>
      <c r="E193" s="17"/>
      <c r="F193" s="17"/>
      <c r="G193" s="17"/>
      <c r="H193" s="17">
        <f>SUM(H191:H192)</f>
        <v>10.6</v>
      </c>
    </row>
    <row r="194" spans="1:16" ht="21.75" customHeight="1">
      <c r="A194" s="17"/>
      <c r="B194" s="29" t="s">
        <v>78</v>
      </c>
      <c r="C194" s="29"/>
      <c r="D194" s="17"/>
      <c r="E194" s="17"/>
      <c r="F194" s="17"/>
      <c r="G194" s="17"/>
      <c r="H194" s="30">
        <v>11</v>
      </c>
    </row>
    <row r="195" spans="1:16" ht="114.75" customHeight="1">
      <c r="A195" s="17"/>
      <c r="B195" s="9" t="s">
        <v>36</v>
      </c>
      <c r="C195" s="9"/>
      <c r="D195" s="17"/>
      <c r="E195" s="17"/>
      <c r="F195" s="17"/>
      <c r="G195" s="17"/>
      <c r="H195" s="17"/>
      <c r="P195">
        <f>15+15+2.7+2.7</f>
        <v>35.400000000000006</v>
      </c>
    </row>
    <row r="196" spans="1:16" ht="15" customHeight="1">
      <c r="A196" s="17"/>
      <c r="B196" s="9" t="s">
        <v>69</v>
      </c>
      <c r="C196" s="9"/>
      <c r="D196" s="17"/>
      <c r="E196" s="17"/>
      <c r="F196" s="17"/>
      <c r="G196" s="17"/>
      <c r="H196" s="17"/>
    </row>
    <row r="197" spans="1:16" ht="15" customHeight="1">
      <c r="A197" s="17"/>
      <c r="B197" s="9" t="s">
        <v>65</v>
      </c>
      <c r="C197" s="9"/>
      <c r="D197" s="17">
        <v>2</v>
      </c>
      <c r="E197" s="24">
        <v>5.6</v>
      </c>
      <c r="F197" s="24"/>
      <c r="G197" s="24"/>
      <c r="H197" s="24">
        <f>E197*D197</f>
        <v>11.2</v>
      </c>
    </row>
    <row r="198" spans="1:16" ht="15" customHeight="1">
      <c r="A198" s="17"/>
      <c r="B198" s="9" t="s">
        <v>66</v>
      </c>
      <c r="C198" s="9"/>
      <c r="D198" s="17">
        <v>3</v>
      </c>
      <c r="E198" s="24">
        <v>5.0999999999999996</v>
      </c>
      <c r="F198" s="24"/>
      <c r="G198" s="24"/>
      <c r="H198" s="24">
        <f>E198*D198</f>
        <v>15.299999999999999</v>
      </c>
    </row>
    <row r="199" spans="1:16" ht="15" customHeight="1">
      <c r="A199" s="17"/>
      <c r="B199" s="9"/>
      <c r="C199" s="9"/>
      <c r="D199" s="17"/>
      <c r="E199" s="24"/>
      <c r="F199" s="24"/>
      <c r="G199" s="24"/>
      <c r="H199" s="24">
        <f>SUM(H197:H198)</f>
        <v>26.5</v>
      </c>
    </row>
    <row r="200" spans="1:16" ht="15" customHeight="1">
      <c r="A200" s="17"/>
      <c r="B200" s="11" t="s">
        <v>68</v>
      </c>
      <c r="C200" s="11"/>
      <c r="D200" s="17"/>
      <c r="E200" s="17"/>
      <c r="F200" s="17"/>
      <c r="G200" s="17"/>
      <c r="H200" s="24">
        <f>H199*1.372</f>
        <v>36.358000000000004</v>
      </c>
    </row>
    <row r="201" spans="1:16" ht="15" customHeight="1">
      <c r="A201" s="17"/>
      <c r="B201" s="16" t="s">
        <v>154</v>
      </c>
      <c r="C201" s="16"/>
      <c r="D201" s="31"/>
      <c r="E201" s="32"/>
      <c r="F201" s="32"/>
      <c r="G201" s="33"/>
      <c r="H201" s="34"/>
    </row>
    <row r="202" spans="1:16" ht="15" customHeight="1">
      <c r="A202" s="17"/>
      <c r="B202" s="13" t="s">
        <v>151</v>
      </c>
      <c r="C202" s="13"/>
      <c r="D202" s="31">
        <v>11</v>
      </c>
      <c r="E202" s="24">
        <v>1.5</v>
      </c>
      <c r="F202" s="32">
        <f>E202*D202</f>
        <v>16.5</v>
      </c>
      <c r="G202" s="16" t="s">
        <v>152</v>
      </c>
      <c r="H202" s="15">
        <f>F202*1.042</f>
        <v>17.193000000000001</v>
      </c>
    </row>
    <row r="203" spans="1:16" ht="15" customHeight="1">
      <c r="A203" s="17"/>
      <c r="B203" s="13" t="s">
        <v>86</v>
      </c>
      <c r="C203" s="13"/>
      <c r="D203" s="31">
        <v>11</v>
      </c>
      <c r="E203" s="24">
        <f>3+1.5</f>
        <v>4.5</v>
      </c>
      <c r="F203" s="32">
        <f>E203*D203</f>
        <v>49.5</v>
      </c>
      <c r="G203" s="16" t="s">
        <v>153</v>
      </c>
      <c r="H203" s="15">
        <f>F203*0.926</f>
        <v>45.837000000000003</v>
      </c>
    </row>
    <row r="204" spans="1:16" ht="21.75" customHeight="1">
      <c r="A204" s="17"/>
      <c r="B204" s="9" t="s">
        <v>139</v>
      </c>
      <c r="C204" s="9"/>
      <c r="D204" s="17"/>
      <c r="E204" s="17"/>
      <c r="F204" s="17"/>
      <c r="G204" s="17"/>
      <c r="H204" s="24">
        <f>SUM(H202:H203)</f>
        <v>63.03</v>
      </c>
    </row>
    <row r="205" spans="1:16" ht="21.75" customHeight="1">
      <c r="A205" s="17"/>
      <c r="B205" s="9" t="s">
        <v>79</v>
      </c>
      <c r="C205" s="9"/>
      <c r="D205" s="17"/>
      <c r="E205" s="17"/>
      <c r="F205" s="17"/>
      <c r="G205" s="17"/>
      <c r="H205" s="24">
        <f>H200+H204</f>
        <v>99.388000000000005</v>
      </c>
    </row>
    <row r="206" spans="1:16" ht="21.75" customHeight="1">
      <c r="A206" s="17"/>
      <c r="B206" s="9" t="s">
        <v>78</v>
      </c>
      <c r="C206" s="9"/>
      <c r="D206" s="17"/>
      <c r="E206" s="17"/>
      <c r="F206" s="17"/>
      <c r="G206" s="17"/>
      <c r="H206" s="30">
        <v>100</v>
      </c>
    </row>
    <row r="207" spans="1:16" ht="108" customHeight="1">
      <c r="A207" s="17"/>
      <c r="B207" s="9" t="s">
        <v>76</v>
      </c>
      <c r="C207" s="9"/>
      <c r="D207" s="17"/>
      <c r="E207" s="17"/>
      <c r="F207" s="17"/>
      <c r="G207" s="17"/>
      <c r="H207" s="17"/>
    </row>
    <row r="208" spans="1:16" ht="20.25" customHeight="1">
      <c r="A208" s="17"/>
      <c r="B208" s="9" t="s">
        <v>77</v>
      </c>
      <c r="C208" s="9"/>
      <c r="D208" s="17"/>
      <c r="E208" s="17"/>
      <c r="F208" s="17"/>
      <c r="G208" s="17"/>
      <c r="H208" s="17"/>
    </row>
    <row r="209" spans="1:8" ht="20.25" customHeight="1">
      <c r="A209" s="17"/>
      <c r="B209" s="19" t="s">
        <v>65</v>
      </c>
      <c r="C209" s="19"/>
      <c r="D209" s="17"/>
      <c r="E209" s="17"/>
      <c r="F209" s="17"/>
      <c r="G209" s="17"/>
      <c r="H209" s="17"/>
    </row>
    <row r="210" spans="1:8" ht="20.25" customHeight="1">
      <c r="A210" s="17"/>
      <c r="B210" s="12" t="s">
        <v>80</v>
      </c>
      <c r="C210" s="12"/>
      <c r="D210" s="14">
        <v>2</v>
      </c>
      <c r="E210" s="12">
        <v>8.0500000000000007</v>
      </c>
      <c r="F210" s="15">
        <f>E210*D210</f>
        <v>16.100000000000001</v>
      </c>
      <c r="G210" s="16" t="s">
        <v>81</v>
      </c>
      <c r="H210" s="15">
        <f>F210*1.1</f>
        <v>17.710000000000004</v>
      </c>
    </row>
    <row r="211" spans="1:8" ht="20.25" customHeight="1">
      <c r="A211" s="17"/>
      <c r="B211" s="12" t="s">
        <v>82</v>
      </c>
      <c r="C211" s="12"/>
      <c r="D211" s="14">
        <v>2</v>
      </c>
      <c r="E211" s="12">
        <v>1.25</v>
      </c>
      <c r="F211" s="15">
        <f t="shared" ref="F211:F216" si="5">E211*D211</f>
        <v>2.5</v>
      </c>
      <c r="G211" s="16" t="s">
        <v>83</v>
      </c>
      <c r="H211" s="15">
        <f>F211*0.904</f>
        <v>2.2600000000000002</v>
      </c>
    </row>
    <row r="212" spans="1:8" ht="25.5">
      <c r="A212" s="17"/>
      <c r="B212" s="12" t="s">
        <v>84</v>
      </c>
      <c r="C212" s="12"/>
      <c r="D212" s="14">
        <v>2</v>
      </c>
      <c r="E212" s="12">
        <v>1.25</v>
      </c>
      <c r="F212" s="15">
        <f t="shared" si="5"/>
        <v>2.5</v>
      </c>
      <c r="G212" s="16" t="s">
        <v>85</v>
      </c>
      <c r="H212" s="15">
        <f>F212*1.504</f>
        <v>3.76</v>
      </c>
    </row>
    <row r="213" spans="1:8" ht="25.5">
      <c r="A213" s="17"/>
      <c r="B213" s="12" t="s">
        <v>86</v>
      </c>
      <c r="C213" s="12"/>
      <c r="D213" s="14">
        <v>2</v>
      </c>
      <c r="E213" s="12">
        <v>1.25</v>
      </c>
      <c r="F213" s="15">
        <f t="shared" si="5"/>
        <v>2.5</v>
      </c>
      <c r="G213" s="16" t="s">
        <v>83</v>
      </c>
      <c r="H213" s="15">
        <f>F213*0.904</f>
        <v>2.2600000000000002</v>
      </c>
    </row>
    <row r="214" spans="1:8" ht="25.5">
      <c r="A214" s="17"/>
      <c r="B214" s="12" t="s">
        <v>87</v>
      </c>
      <c r="C214" s="12"/>
      <c r="D214" s="14">
        <v>2</v>
      </c>
      <c r="E214" s="12">
        <v>24.5</v>
      </c>
      <c r="F214" s="15">
        <f t="shared" si="5"/>
        <v>49</v>
      </c>
      <c r="G214" s="16" t="s">
        <v>88</v>
      </c>
      <c r="H214" s="15">
        <f>F214*0.124</f>
        <v>6.0759999999999996</v>
      </c>
    </row>
    <row r="215" spans="1:8" ht="25.5">
      <c r="A215" s="17"/>
      <c r="B215" s="12" t="s">
        <v>89</v>
      </c>
      <c r="C215" s="12"/>
      <c r="D215" s="14">
        <v>2</v>
      </c>
      <c r="E215" s="12">
        <v>1</v>
      </c>
      <c r="F215" s="15">
        <f t="shared" si="5"/>
        <v>2</v>
      </c>
      <c r="G215" s="16" t="s">
        <v>90</v>
      </c>
      <c r="H215" s="15">
        <f>F215*0.632</f>
        <v>1.264</v>
      </c>
    </row>
    <row r="216" spans="1:8">
      <c r="A216" s="17"/>
      <c r="B216" s="12" t="s">
        <v>91</v>
      </c>
      <c r="C216" s="12"/>
      <c r="D216" s="14">
        <v>2</v>
      </c>
      <c r="E216" s="12">
        <v>5.25</v>
      </c>
      <c r="F216" s="15">
        <f t="shared" si="5"/>
        <v>10.5</v>
      </c>
      <c r="G216" s="16" t="s">
        <v>92</v>
      </c>
      <c r="H216" s="15">
        <f>F216*0.14</f>
        <v>1.4700000000000002</v>
      </c>
    </row>
    <row r="217" spans="1:8" ht="23.25" customHeight="1">
      <c r="A217" s="17"/>
      <c r="B217" s="12"/>
      <c r="C217" s="12"/>
      <c r="D217" s="14"/>
      <c r="E217" s="12"/>
      <c r="F217" s="15"/>
      <c r="G217" s="16"/>
      <c r="H217" s="15"/>
    </row>
    <row r="218" spans="1:8">
      <c r="A218" s="17"/>
      <c r="B218" s="18" t="s">
        <v>66</v>
      </c>
      <c r="C218" s="18"/>
      <c r="D218" s="14"/>
      <c r="E218" s="12"/>
      <c r="F218" s="15"/>
      <c r="G218" s="16"/>
      <c r="H218" s="15"/>
    </row>
    <row r="219" spans="1:8">
      <c r="A219" s="17"/>
      <c r="B219" s="12" t="s">
        <v>80</v>
      </c>
      <c r="C219" s="12"/>
      <c r="D219" s="14">
        <v>3</v>
      </c>
      <c r="E219" s="17">
        <v>4.5</v>
      </c>
      <c r="F219" s="15">
        <f t="shared" ref="F219:F224" si="6">E219*D219</f>
        <v>13.5</v>
      </c>
      <c r="G219" s="16" t="s">
        <v>81</v>
      </c>
      <c r="H219" s="15">
        <f>F219*1.1</f>
        <v>14.850000000000001</v>
      </c>
    </row>
    <row r="220" spans="1:8" ht="25.5">
      <c r="A220" s="17"/>
      <c r="B220" s="12" t="s">
        <v>82</v>
      </c>
      <c r="C220" s="12"/>
      <c r="D220" s="14">
        <v>3</v>
      </c>
      <c r="E220" s="17">
        <v>0.85</v>
      </c>
      <c r="F220" s="15">
        <f t="shared" si="6"/>
        <v>2.5499999999999998</v>
      </c>
      <c r="G220" s="16" t="s">
        <v>83</v>
      </c>
      <c r="H220" s="15">
        <f>F220*0.904</f>
        <v>2.3051999999999997</v>
      </c>
    </row>
    <row r="221" spans="1:8" ht="25.5">
      <c r="A221" s="17"/>
      <c r="B221" s="12" t="s">
        <v>84</v>
      </c>
      <c r="C221" s="12"/>
      <c r="D221" s="14">
        <v>3</v>
      </c>
      <c r="E221" s="17">
        <v>0.85</v>
      </c>
      <c r="F221" s="15">
        <f t="shared" si="6"/>
        <v>2.5499999999999998</v>
      </c>
      <c r="G221" s="16" t="s">
        <v>85</v>
      </c>
      <c r="H221" s="15">
        <f>F221*1.504</f>
        <v>3.8351999999999999</v>
      </c>
    </row>
    <row r="222" spans="1:8" ht="25.5">
      <c r="A222" s="17"/>
      <c r="B222" s="12" t="s">
        <v>86</v>
      </c>
      <c r="C222" s="12"/>
      <c r="D222" s="14">
        <v>3</v>
      </c>
      <c r="E222" s="17">
        <v>0.85</v>
      </c>
      <c r="F222" s="15">
        <f t="shared" si="6"/>
        <v>2.5499999999999998</v>
      </c>
      <c r="G222" s="16" t="s">
        <v>83</v>
      </c>
      <c r="H222" s="15">
        <f>F222*0.904</f>
        <v>2.3051999999999997</v>
      </c>
    </row>
    <row r="223" spans="1:8" ht="25.5">
      <c r="A223" s="17"/>
      <c r="B223" s="12" t="s">
        <v>87</v>
      </c>
      <c r="C223" s="12"/>
      <c r="D223" s="14">
        <v>3</v>
      </c>
      <c r="E223" s="17">
        <v>14</v>
      </c>
      <c r="F223" s="15">
        <f t="shared" si="6"/>
        <v>42</v>
      </c>
      <c r="G223" s="16" t="s">
        <v>88</v>
      </c>
      <c r="H223" s="15">
        <f>F223*0.124</f>
        <v>5.2080000000000002</v>
      </c>
    </row>
    <row r="224" spans="1:8" ht="25.5">
      <c r="A224" s="17"/>
      <c r="B224" s="12" t="s">
        <v>89</v>
      </c>
      <c r="C224" s="12"/>
      <c r="D224" s="14">
        <v>3</v>
      </c>
      <c r="E224" s="17">
        <v>0.75</v>
      </c>
      <c r="F224" s="15">
        <f t="shared" si="6"/>
        <v>2.25</v>
      </c>
      <c r="G224" s="16" t="s">
        <v>90</v>
      </c>
      <c r="H224" s="15">
        <f>F224*0.632</f>
        <v>1.4219999999999999</v>
      </c>
    </row>
    <row r="225" spans="1:8">
      <c r="A225" s="17"/>
      <c r="B225" s="12"/>
      <c r="C225" s="12"/>
      <c r="D225" s="14"/>
      <c r="E225" s="12"/>
      <c r="F225" s="15"/>
      <c r="G225" s="16"/>
      <c r="H225" s="15"/>
    </row>
    <row r="226" spans="1:8">
      <c r="A226" s="17"/>
      <c r="B226" s="12" t="s">
        <v>99</v>
      </c>
      <c r="C226" s="12"/>
      <c r="D226" s="14"/>
      <c r="E226" s="12"/>
      <c r="F226" s="15"/>
      <c r="G226" s="16"/>
      <c r="H226" s="15">
        <f>SUM(H210:H224)</f>
        <v>64.7256</v>
      </c>
    </row>
    <row r="227" spans="1:8">
      <c r="A227" s="17"/>
      <c r="B227" s="16" t="s">
        <v>154</v>
      </c>
      <c r="C227" s="16"/>
      <c r="D227" s="31"/>
      <c r="E227" s="17"/>
      <c r="F227" s="32"/>
      <c r="G227" s="16"/>
      <c r="H227" s="34">
        <f>F227*0.12</f>
        <v>0</v>
      </c>
    </row>
    <row r="228" spans="1:8" ht="25.5">
      <c r="A228" s="17"/>
      <c r="B228" s="17" t="s">
        <v>82</v>
      </c>
      <c r="C228" s="17"/>
      <c r="D228" s="31">
        <v>11</v>
      </c>
      <c r="E228" s="17">
        <f>4*1.5</f>
        <v>6</v>
      </c>
      <c r="F228" s="32">
        <f t="shared" ref="F228:F233" si="7">E228*D228</f>
        <v>66</v>
      </c>
      <c r="G228" s="16" t="s">
        <v>155</v>
      </c>
      <c r="H228" s="34">
        <f>F228*0.492</f>
        <v>32.472000000000001</v>
      </c>
    </row>
    <row r="229" spans="1:8" ht="25.5">
      <c r="A229" s="17"/>
      <c r="B229" s="17" t="s">
        <v>156</v>
      </c>
      <c r="C229" s="17"/>
      <c r="D229" s="31">
        <v>11</v>
      </c>
      <c r="E229" s="17">
        <f>2*1.5</f>
        <v>3</v>
      </c>
      <c r="F229" s="32">
        <f t="shared" si="7"/>
        <v>33</v>
      </c>
      <c r="G229" s="16" t="s">
        <v>157</v>
      </c>
      <c r="H229" s="34">
        <f>F229*0.444</f>
        <v>14.652000000000001</v>
      </c>
    </row>
    <row r="230" spans="1:8" ht="25.5">
      <c r="A230" s="17"/>
      <c r="B230" s="17" t="s">
        <v>158</v>
      </c>
      <c r="C230" s="17"/>
      <c r="D230" s="31">
        <v>11</v>
      </c>
      <c r="E230" s="17">
        <f>6*0.52</f>
        <v>3.12</v>
      </c>
      <c r="F230" s="32">
        <f t="shared" si="7"/>
        <v>34.32</v>
      </c>
      <c r="G230" s="16" t="s">
        <v>159</v>
      </c>
      <c r="H230" s="34">
        <f>F230*0.362</f>
        <v>12.42384</v>
      </c>
    </row>
    <row r="231" spans="1:8" ht="25.5">
      <c r="A231" s="17"/>
      <c r="B231" s="17" t="s">
        <v>87</v>
      </c>
      <c r="C231" s="17"/>
      <c r="D231" s="31">
        <v>11</v>
      </c>
      <c r="E231" s="17">
        <v>19</v>
      </c>
      <c r="F231" s="32">
        <f t="shared" si="7"/>
        <v>209</v>
      </c>
      <c r="G231" s="16" t="s">
        <v>160</v>
      </c>
      <c r="H231" s="34">
        <f>F231*0.194</f>
        <v>40.545999999999999</v>
      </c>
    </row>
    <row r="232" spans="1:8" ht="25.5">
      <c r="A232" s="17"/>
      <c r="B232" s="17" t="s">
        <v>89</v>
      </c>
      <c r="C232" s="17"/>
      <c r="D232" s="31">
        <v>11</v>
      </c>
      <c r="E232" s="17">
        <v>0.52</v>
      </c>
      <c r="F232" s="32">
        <f t="shared" si="7"/>
        <v>5.7200000000000006</v>
      </c>
      <c r="G232" s="16" t="s">
        <v>161</v>
      </c>
      <c r="H232" s="15">
        <f>F232*0.424</f>
        <v>2.4252800000000003</v>
      </c>
    </row>
    <row r="233" spans="1:8">
      <c r="A233" s="17"/>
      <c r="B233" s="17" t="s">
        <v>91</v>
      </c>
      <c r="C233" s="17"/>
      <c r="D233" s="31">
        <v>11</v>
      </c>
      <c r="E233" s="17">
        <v>12</v>
      </c>
      <c r="F233" s="32">
        <f t="shared" si="7"/>
        <v>132</v>
      </c>
      <c r="G233" s="16" t="s">
        <v>162</v>
      </c>
      <c r="H233" s="15">
        <f>F233*0.12</f>
        <v>15.84</v>
      </c>
    </row>
    <row r="234" spans="1:8">
      <c r="A234" s="17"/>
      <c r="B234" s="12" t="s">
        <v>99</v>
      </c>
      <c r="C234" s="12"/>
      <c r="D234" s="14"/>
      <c r="E234" s="12"/>
      <c r="F234" s="15"/>
      <c r="G234" s="16"/>
      <c r="H234" s="15">
        <f>SUM(H228:H233)</f>
        <v>118.35912</v>
      </c>
    </row>
    <row r="235" spans="1:8">
      <c r="A235" s="17"/>
      <c r="B235" s="9" t="s">
        <v>79</v>
      </c>
      <c r="C235" s="9"/>
      <c r="D235" s="14"/>
      <c r="E235" s="12"/>
      <c r="F235" s="15"/>
      <c r="G235" s="16"/>
      <c r="H235" s="15">
        <f>H226+H234</f>
        <v>183.08472</v>
      </c>
    </row>
    <row r="236" spans="1:8">
      <c r="A236" s="17"/>
      <c r="B236" s="9" t="s">
        <v>78</v>
      </c>
      <c r="C236" s="9"/>
      <c r="D236" s="14"/>
      <c r="E236" s="12"/>
      <c r="F236" s="15"/>
      <c r="G236" s="16"/>
      <c r="H236" s="50">
        <f>190</f>
        <v>190</v>
      </c>
    </row>
    <row r="237" spans="1:8" ht="51">
      <c r="A237" s="17"/>
      <c r="B237" s="8" t="s">
        <v>38</v>
      </c>
      <c r="C237" s="8"/>
      <c r="D237" s="17"/>
      <c r="E237" s="17"/>
      <c r="F237" s="17"/>
      <c r="G237" s="17"/>
      <c r="H237" s="17"/>
    </row>
    <row r="238" spans="1:8">
      <c r="A238" s="17"/>
      <c r="B238" s="8" t="s">
        <v>139</v>
      </c>
      <c r="C238" s="8"/>
      <c r="D238" s="17">
        <v>5</v>
      </c>
      <c r="E238" s="17"/>
      <c r="F238" s="17"/>
      <c r="G238" s="17"/>
      <c r="H238" s="17">
        <v>5</v>
      </c>
    </row>
    <row r="239" spans="1:8" ht="127.5">
      <c r="A239" s="17"/>
      <c r="B239" s="7" t="s">
        <v>39</v>
      </c>
      <c r="C239" s="7"/>
      <c r="D239" s="17"/>
      <c r="E239" s="17"/>
      <c r="F239" s="17"/>
      <c r="G239" s="17"/>
      <c r="H239" s="17"/>
    </row>
    <row r="240" spans="1:8">
      <c r="A240" s="17"/>
      <c r="B240" s="7" t="s">
        <v>100</v>
      </c>
      <c r="C240" s="7"/>
      <c r="D240" s="17"/>
      <c r="E240" s="17"/>
      <c r="F240" s="17"/>
      <c r="G240" s="17"/>
      <c r="H240" s="17"/>
    </row>
    <row r="241" spans="1:8">
      <c r="A241" s="17"/>
      <c r="B241" s="9" t="s">
        <v>65</v>
      </c>
      <c r="C241" s="9"/>
      <c r="D241" s="51" t="s">
        <v>109</v>
      </c>
      <c r="E241" s="24">
        <v>1.1000000000000001</v>
      </c>
      <c r="F241" s="24">
        <v>0.75</v>
      </c>
      <c r="G241" s="24"/>
      <c r="H241" s="24">
        <f>F241*E241*4</f>
        <v>3.3000000000000003</v>
      </c>
    </row>
    <row r="242" spans="1:8">
      <c r="A242" s="17"/>
      <c r="B242" s="9" t="s">
        <v>66</v>
      </c>
      <c r="C242" s="9"/>
      <c r="D242" s="17">
        <v>3</v>
      </c>
      <c r="E242" s="24">
        <v>1.1000000000000001</v>
      </c>
      <c r="F242" s="24">
        <v>1</v>
      </c>
      <c r="G242" s="24"/>
      <c r="H242" s="24">
        <f>F242*E242*D242</f>
        <v>3.3000000000000003</v>
      </c>
    </row>
    <row r="243" spans="1:8">
      <c r="A243" s="17"/>
      <c r="B243" s="9" t="s">
        <v>139</v>
      </c>
      <c r="C243" s="9"/>
      <c r="D243" s="17"/>
      <c r="E243" s="17"/>
      <c r="F243" s="17"/>
      <c r="G243" s="17"/>
      <c r="H243" s="24">
        <f>SUM(H241:H242)</f>
        <v>6.6000000000000005</v>
      </c>
    </row>
    <row r="244" spans="1:8">
      <c r="A244" s="17"/>
      <c r="B244" s="9" t="s">
        <v>78</v>
      </c>
      <c r="C244" s="9"/>
      <c r="D244" s="17"/>
      <c r="E244" s="17"/>
      <c r="F244" s="17"/>
      <c r="G244" s="17"/>
      <c r="H244" s="17">
        <v>7</v>
      </c>
    </row>
    <row r="245" spans="1:8" ht="109.5" customHeight="1">
      <c r="A245" s="17"/>
      <c r="B245" s="7" t="s">
        <v>37</v>
      </c>
      <c r="C245" s="7"/>
      <c r="D245" s="7"/>
      <c r="E245" s="7"/>
      <c r="F245" s="7"/>
      <c r="G245" s="7"/>
      <c r="H245" s="17"/>
    </row>
    <row r="246" spans="1:8">
      <c r="A246" s="17"/>
      <c r="B246" s="9" t="s">
        <v>164</v>
      </c>
      <c r="C246" s="9"/>
      <c r="D246" s="62" t="s">
        <v>163</v>
      </c>
      <c r="E246" s="59">
        <v>0.5</v>
      </c>
      <c r="F246" s="59">
        <v>1.5</v>
      </c>
      <c r="G246" s="36"/>
      <c r="H246" s="59">
        <f>F246*E246*11*3</f>
        <v>24.75</v>
      </c>
    </row>
    <row r="247" spans="1:8">
      <c r="A247" s="17"/>
      <c r="B247" s="9" t="s">
        <v>78</v>
      </c>
      <c r="C247" s="9"/>
      <c r="D247" s="17"/>
      <c r="E247" s="17"/>
      <c r="F247" s="17"/>
      <c r="G247" s="17"/>
      <c r="H247" s="30">
        <v>25</v>
      </c>
    </row>
    <row r="248" spans="1:8" ht="153">
      <c r="A248" s="17"/>
      <c r="B248" s="7" t="s">
        <v>40</v>
      </c>
      <c r="C248" s="7"/>
      <c r="D248" s="17"/>
      <c r="E248" s="17"/>
      <c r="F248" s="17"/>
      <c r="G248" s="17"/>
      <c r="H248" s="17"/>
    </row>
    <row r="249" spans="1:8">
      <c r="A249" s="17"/>
      <c r="B249" s="7" t="s">
        <v>100</v>
      </c>
      <c r="C249" s="7"/>
      <c r="D249" s="17"/>
      <c r="E249" s="17"/>
      <c r="F249" s="17"/>
      <c r="G249" s="17"/>
      <c r="H249" s="17"/>
    </row>
    <row r="250" spans="1:8">
      <c r="A250" s="17"/>
      <c r="B250" s="9" t="s">
        <v>65</v>
      </c>
      <c r="C250" s="9"/>
      <c r="D250" s="17" t="s">
        <v>109</v>
      </c>
      <c r="E250" s="24">
        <v>1</v>
      </c>
      <c r="F250" s="24">
        <v>0.75</v>
      </c>
      <c r="G250" s="24"/>
      <c r="H250" s="24">
        <f>F250*E250*4</f>
        <v>3</v>
      </c>
    </row>
    <row r="251" spans="1:8">
      <c r="A251" s="17"/>
      <c r="B251" s="9" t="s">
        <v>66</v>
      </c>
      <c r="C251" s="9"/>
      <c r="D251" s="17">
        <v>3</v>
      </c>
      <c r="E251" s="24">
        <v>1</v>
      </c>
      <c r="F251" s="24">
        <v>1</v>
      </c>
      <c r="G251" s="24"/>
      <c r="H251" s="24">
        <f>F251*E251*D251</f>
        <v>3</v>
      </c>
    </row>
    <row r="252" spans="1:8">
      <c r="A252" s="17"/>
      <c r="B252" s="7" t="s">
        <v>79</v>
      </c>
      <c r="C252" s="7"/>
      <c r="D252" s="17"/>
      <c r="E252" s="17"/>
      <c r="F252" s="17"/>
      <c r="G252" s="17"/>
      <c r="H252" s="24">
        <f>SUM(H250:H251)</f>
        <v>6</v>
      </c>
    </row>
    <row r="253" spans="1:8">
      <c r="A253" s="17"/>
      <c r="B253" s="7" t="s">
        <v>78</v>
      </c>
      <c r="C253" s="7"/>
      <c r="D253" s="17"/>
      <c r="E253" s="17"/>
      <c r="F253" s="17"/>
      <c r="G253" s="17"/>
      <c r="H253" s="30">
        <v>6</v>
      </c>
    </row>
    <row r="254" spans="1:8">
      <c r="A254" s="17"/>
      <c r="B254" s="7"/>
      <c r="C254" s="7"/>
      <c r="D254" s="17"/>
      <c r="E254" s="17"/>
      <c r="F254" s="17"/>
      <c r="G254" s="17"/>
      <c r="H254" s="17"/>
    </row>
    <row r="255" spans="1:8" ht="127.5">
      <c r="A255" s="17"/>
      <c r="B255" s="8" t="s">
        <v>41</v>
      </c>
      <c r="C255" s="8"/>
      <c r="D255" s="17"/>
      <c r="E255" s="17"/>
      <c r="F255" s="17"/>
      <c r="G255" s="17"/>
      <c r="H255" s="17"/>
    </row>
    <row r="256" spans="1:8">
      <c r="A256" s="17"/>
      <c r="B256" s="8" t="s">
        <v>103</v>
      </c>
      <c r="C256" s="8"/>
      <c r="D256" s="17" t="s">
        <v>109</v>
      </c>
      <c r="E256" s="17"/>
      <c r="F256" s="17"/>
      <c r="G256" s="17"/>
      <c r="H256" s="17">
        <v>4</v>
      </c>
    </row>
    <row r="257" spans="1:8">
      <c r="A257" s="17"/>
      <c r="B257" s="8" t="s">
        <v>78</v>
      </c>
      <c r="C257" s="8"/>
      <c r="D257" s="17"/>
      <c r="E257" s="17"/>
      <c r="F257" s="17"/>
      <c r="G257" s="17"/>
      <c r="H257" s="17">
        <v>4</v>
      </c>
    </row>
    <row r="258" spans="1:8" ht="63.75">
      <c r="A258" s="17"/>
      <c r="B258" s="7" t="s">
        <v>42</v>
      </c>
      <c r="C258" s="7"/>
      <c r="D258" s="30"/>
      <c r="E258" s="17"/>
      <c r="F258" s="17"/>
      <c r="G258" s="17"/>
      <c r="H258" s="17"/>
    </row>
    <row r="259" spans="1:8">
      <c r="A259" s="17"/>
      <c r="B259" s="7" t="s">
        <v>66</v>
      </c>
      <c r="C259" s="7"/>
      <c r="D259" s="17">
        <v>2</v>
      </c>
      <c r="E259" s="17"/>
      <c r="F259" s="17"/>
      <c r="G259" s="17"/>
      <c r="H259" s="17">
        <v>2</v>
      </c>
    </row>
    <row r="260" spans="1:8">
      <c r="A260" s="17"/>
      <c r="B260" s="7"/>
      <c r="C260" s="7"/>
      <c r="D260" s="17"/>
      <c r="E260" s="17"/>
      <c r="F260" s="17"/>
      <c r="G260" s="17"/>
      <c r="H260" s="17"/>
    </row>
    <row r="261" spans="1:8" ht="89.25">
      <c r="A261" s="17"/>
      <c r="B261" s="7" t="s">
        <v>43</v>
      </c>
      <c r="C261" s="7"/>
      <c r="D261" s="17"/>
      <c r="E261" s="17"/>
      <c r="F261" s="17"/>
      <c r="G261" s="17"/>
      <c r="H261" s="17"/>
    </row>
    <row r="262" spans="1:8">
      <c r="A262" s="17"/>
      <c r="B262" s="7" t="s">
        <v>66</v>
      </c>
      <c r="C262" s="7"/>
      <c r="D262" s="17">
        <v>2</v>
      </c>
      <c r="E262" s="17"/>
      <c r="F262" s="17"/>
      <c r="G262" s="17"/>
      <c r="H262" s="30">
        <v>2</v>
      </c>
    </row>
    <row r="263" spans="1:8">
      <c r="A263" s="17"/>
      <c r="B263" s="7"/>
      <c r="C263" s="7"/>
      <c r="D263" s="17"/>
      <c r="E263" s="17"/>
      <c r="F263" s="17"/>
      <c r="G263" s="17"/>
      <c r="H263" s="17"/>
    </row>
    <row r="264" spans="1:8" ht="89.25">
      <c r="A264" s="17"/>
      <c r="B264" s="7" t="s">
        <v>44</v>
      </c>
      <c r="C264" s="7"/>
      <c r="D264" s="17"/>
      <c r="E264" s="17"/>
      <c r="F264" s="17"/>
      <c r="G264" s="17"/>
      <c r="H264" s="17"/>
    </row>
    <row r="265" spans="1:8">
      <c r="A265" s="17"/>
      <c r="B265" s="7" t="s">
        <v>100</v>
      </c>
      <c r="C265" s="7"/>
      <c r="D265" s="17"/>
      <c r="E265" s="17"/>
      <c r="F265" s="17"/>
      <c r="G265" s="17"/>
      <c r="H265" s="17"/>
    </row>
    <row r="266" spans="1:8">
      <c r="A266" s="17"/>
      <c r="B266" s="9" t="s">
        <v>65</v>
      </c>
      <c r="C266" s="9"/>
      <c r="D266" s="47" t="s">
        <v>165</v>
      </c>
      <c r="E266" s="17"/>
      <c r="F266" s="17"/>
      <c r="G266" s="17"/>
      <c r="H266" s="17">
        <v>8</v>
      </c>
    </row>
    <row r="267" spans="1:8">
      <c r="A267" s="17"/>
      <c r="B267" s="9" t="s">
        <v>66</v>
      </c>
      <c r="C267" s="9"/>
      <c r="D267" s="51">
        <v>3</v>
      </c>
      <c r="E267" s="17"/>
      <c r="F267" s="17"/>
      <c r="G267" s="17"/>
      <c r="H267" s="17">
        <v>3</v>
      </c>
    </row>
    <row r="268" spans="1:8">
      <c r="A268" s="17"/>
      <c r="B268" s="9" t="s">
        <v>139</v>
      </c>
      <c r="C268" s="9"/>
      <c r="D268" s="51"/>
      <c r="E268" s="17"/>
      <c r="F268" s="17"/>
      <c r="G268" s="17"/>
      <c r="H268" s="17">
        <f>SUM(H266:H267)</f>
        <v>11</v>
      </c>
    </row>
    <row r="269" spans="1:8">
      <c r="A269" s="17"/>
      <c r="B269" s="9"/>
      <c r="C269" s="9"/>
      <c r="D269" s="51"/>
      <c r="E269" s="17"/>
      <c r="F269" s="17"/>
      <c r="G269" s="17"/>
      <c r="H269" s="17">
        <v>11</v>
      </c>
    </row>
    <row r="270" spans="1:8" ht="25.5">
      <c r="A270" s="17"/>
      <c r="B270" s="7" t="s">
        <v>230</v>
      </c>
      <c r="C270" s="7"/>
      <c r="D270" s="17"/>
      <c r="E270" s="17"/>
      <c r="F270" s="17"/>
      <c r="G270" s="17"/>
      <c r="H270" s="17"/>
    </row>
    <row r="271" spans="1:8">
      <c r="A271" s="17"/>
      <c r="B271" s="7" t="s">
        <v>137</v>
      </c>
      <c r="C271" s="7"/>
      <c r="D271" s="17" t="s">
        <v>163</v>
      </c>
      <c r="E271" s="17"/>
      <c r="F271" s="17"/>
      <c r="G271" s="17"/>
      <c r="H271" s="17">
        <v>33</v>
      </c>
    </row>
    <row r="272" spans="1:8">
      <c r="A272" s="17"/>
      <c r="B272" s="17" t="s">
        <v>139</v>
      </c>
      <c r="C272" s="17"/>
      <c r="D272" s="17"/>
      <c r="E272" s="17"/>
      <c r="F272" s="17"/>
      <c r="G272" s="17"/>
      <c r="H272" s="30">
        <v>33</v>
      </c>
    </row>
    <row r="273" spans="1:8">
      <c r="A273" s="17"/>
      <c r="B273" s="17"/>
      <c r="C273" s="17"/>
      <c r="D273" s="17"/>
      <c r="E273" s="17"/>
      <c r="F273" s="17"/>
      <c r="G273" s="17"/>
      <c r="H273" s="17"/>
    </row>
    <row r="274" spans="1:8" ht="180">
      <c r="A274" s="17"/>
      <c r="B274" s="2" t="s">
        <v>110</v>
      </c>
      <c r="C274" s="2"/>
      <c r="D274" s="17"/>
      <c r="E274" s="17"/>
      <c r="F274" s="17"/>
      <c r="G274" s="17"/>
      <c r="H274" s="17"/>
    </row>
    <row r="275" spans="1:8">
      <c r="A275" s="17"/>
      <c r="B275" s="9" t="s">
        <v>166</v>
      </c>
      <c r="C275" s="9"/>
      <c r="D275" s="17">
        <v>4</v>
      </c>
      <c r="E275" s="17"/>
      <c r="F275" s="17"/>
      <c r="G275" s="17"/>
      <c r="H275" s="17"/>
    </row>
    <row r="276" spans="1:8" ht="60">
      <c r="A276" s="17"/>
      <c r="B276" s="2" t="s">
        <v>116</v>
      </c>
      <c r="C276" s="2"/>
      <c r="D276" s="17">
        <v>5</v>
      </c>
      <c r="E276" s="17"/>
      <c r="F276" s="17"/>
      <c r="G276" s="17"/>
      <c r="H276" s="17"/>
    </row>
    <row r="277" spans="1:8" ht="60">
      <c r="A277" s="17"/>
      <c r="B277" s="2" t="s">
        <v>117</v>
      </c>
      <c r="C277" s="2"/>
      <c r="D277" s="17">
        <v>5</v>
      </c>
      <c r="E277" s="17"/>
      <c r="F277" s="17"/>
      <c r="G277" s="17"/>
      <c r="H277" s="17"/>
    </row>
    <row r="278" spans="1:8" ht="89.25">
      <c r="A278" s="17"/>
      <c r="B278" s="7" t="s">
        <v>167</v>
      </c>
      <c r="C278" s="7"/>
      <c r="D278" s="17">
        <v>2</v>
      </c>
      <c r="E278" s="17"/>
      <c r="F278" s="17"/>
      <c r="G278" s="17"/>
      <c r="H278" s="17"/>
    </row>
    <row r="279" spans="1:8" ht="89.25">
      <c r="A279" s="17"/>
      <c r="B279" s="20" t="s">
        <v>112</v>
      </c>
      <c r="C279" s="20"/>
      <c r="D279" s="17">
        <v>4</v>
      </c>
      <c r="E279" s="17"/>
      <c r="F279" s="17"/>
      <c r="G279" s="17"/>
      <c r="H279" s="17"/>
    </row>
    <row r="280" spans="1:8" ht="63.75">
      <c r="A280" s="17"/>
      <c r="B280" s="7" t="s">
        <v>114</v>
      </c>
      <c r="C280" s="7"/>
      <c r="D280" s="7">
        <v>2</v>
      </c>
      <c r="E280" s="17"/>
      <c r="F280" s="17"/>
      <c r="G280" s="17"/>
      <c r="H280" s="17"/>
    </row>
    <row r="281" spans="1:8" ht="63.75">
      <c r="A281" s="17"/>
      <c r="B281" s="7" t="s">
        <v>113</v>
      </c>
      <c r="C281" s="7"/>
      <c r="D281" s="17">
        <v>4</v>
      </c>
      <c r="E281" s="17"/>
      <c r="F281" s="17"/>
      <c r="G281" s="17"/>
      <c r="H281" s="17"/>
    </row>
    <row r="282" spans="1:8" ht="75">
      <c r="A282" s="17"/>
      <c r="B282" s="1" t="s">
        <v>118</v>
      </c>
      <c r="C282" s="1"/>
      <c r="D282" s="17"/>
      <c r="E282" s="17"/>
      <c r="F282" s="17"/>
      <c r="G282" s="17"/>
      <c r="H282" s="17"/>
    </row>
    <row r="283" spans="1:8">
      <c r="A283" s="17"/>
      <c r="B283" s="1" t="s">
        <v>168</v>
      </c>
      <c r="C283" s="1"/>
      <c r="D283" s="17"/>
      <c r="E283" s="17">
        <v>70</v>
      </c>
      <c r="F283" s="17"/>
      <c r="G283" s="17"/>
      <c r="H283" s="17">
        <v>70</v>
      </c>
    </row>
    <row r="284" spans="1:8">
      <c r="A284" s="17"/>
      <c r="B284" s="1"/>
      <c r="C284" s="1"/>
      <c r="D284" s="17"/>
      <c r="E284" s="17"/>
      <c r="F284" s="17"/>
      <c r="G284" s="17"/>
      <c r="H284" s="17"/>
    </row>
    <row r="285" spans="1:8">
      <c r="A285" s="17"/>
      <c r="B285" s="1"/>
      <c r="C285" s="1"/>
      <c r="D285" s="17"/>
      <c r="E285" s="17"/>
      <c r="F285" s="17"/>
      <c r="G285" s="17"/>
      <c r="H285" s="17"/>
    </row>
    <row r="286" spans="1:8" ht="152.25" customHeight="1">
      <c r="A286" s="17"/>
      <c r="B286" s="1" t="s">
        <v>497</v>
      </c>
      <c r="C286" s="1"/>
      <c r="D286" s="17"/>
      <c r="E286" s="17"/>
      <c r="F286" s="17"/>
      <c r="G286" s="17"/>
      <c r="H286" s="17"/>
    </row>
    <row r="287" spans="1:8">
      <c r="A287" s="17"/>
      <c r="B287" s="1" t="s">
        <v>139</v>
      </c>
      <c r="C287" s="1"/>
      <c r="D287" s="17">
        <v>50</v>
      </c>
      <c r="E287" s="17"/>
      <c r="F287" s="17"/>
      <c r="G287" s="17"/>
      <c r="H287" s="17">
        <v>50</v>
      </c>
    </row>
    <row r="288" spans="1:8">
      <c r="A288" s="17"/>
      <c r="B288" s="17"/>
      <c r="C288" s="17"/>
      <c r="D288" s="17"/>
      <c r="E288" s="17"/>
      <c r="F288" s="17"/>
      <c r="G288" s="17"/>
      <c r="H288" s="17"/>
    </row>
    <row r="289" spans="1:8" ht="51">
      <c r="A289" s="17"/>
      <c r="B289" s="8" t="s">
        <v>239</v>
      </c>
      <c r="C289" s="8"/>
      <c r="D289" s="17"/>
      <c r="E289" s="17"/>
      <c r="F289" s="17"/>
      <c r="G289" s="17"/>
      <c r="H289" s="17"/>
    </row>
    <row r="290" spans="1:8">
      <c r="A290" s="17"/>
      <c r="B290" s="8" t="s">
        <v>252</v>
      </c>
      <c r="C290" s="8"/>
      <c r="D290" s="17">
        <v>1</v>
      </c>
      <c r="E290" s="17">
        <v>25</v>
      </c>
      <c r="F290" s="17"/>
      <c r="G290" s="17"/>
      <c r="H290" s="17"/>
    </row>
    <row r="291" spans="1:8">
      <c r="A291" s="17"/>
      <c r="B291" s="8" t="s">
        <v>240</v>
      </c>
      <c r="C291" s="8"/>
      <c r="D291" s="17">
        <v>1</v>
      </c>
      <c r="E291" s="17">
        <v>40</v>
      </c>
      <c r="F291" s="17"/>
      <c r="G291" s="17"/>
      <c r="H291" s="17"/>
    </row>
    <row r="292" spans="1:8">
      <c r="A292" s="17"/>
      <c r="B292" s="8" t="s">
        <v>241</v>
      </c>
      <c r="C292" s="8"/>
      <c r="D292" s="17">
        <v>1</v>
      </c>
      <c r="E292" s="17">
        <v>50</v>
      </c>
      <c r="F292" s="17"/>
      <c r="G292" s="17"/>
      <c r="H292" s="17"/>
    </row>
    <row r="293" spans="1:8">
      <c r="A293" s="17"/>
      <c r="B293" s="17"/>
      <c r="C293" s="17"/>
      <c r="D293" s="17"/>
      <c r="E293" s="17"/>
      <c r="F293" s="17"/>
      <c r="G293" s="17"/>
      <c r="H293" s="17"/>
    </row>
    <row r="294" spans="1:8" ht="89.25">
      <c r="A294" s="17"/>
      <c r="B294" s="8" t="s">
        <v>271</v>
      </c>
      <c r="C294" s="8"/>
      <c r="D294" s="17"/>
      <c r="E294" s="17"/>
      <c r="F294" s="17"/>
      <c r="G294" s="17"/>
      <c r="H294" s="17"/>
    </row>
    <row r="295" spans="1:8">
      <c r="A295" s="17"/>
      <c r="B295" s="8" t="s">
        <v>272</v>
      </c>
      <c r="C295" s="8"/>
      <c r="D295" s="17">
        <v>6</v>
      </c>
      <c r="E295" s="17"/>
      <c r="F295" s="17"/>
      <c r="G295" s="17"/>
      <c r="H295" s="17">
        <v>6</v>
      </c>
    </row>
    <row r="296" spans="1:8">
      <c r="A296" s="17"/>
      <c r="B296" s="17"/>
      <c r="C296" s="17"/>
      <c r="D296" s="17"/>
      <c r="E296" s="17"/>
      <c r="F296" s="17"/>
      <c r="G296" s="17"/>
      <c r="H296" s="17"/>
    </row>
    <row r="297" spans="1:8">
      <c r="A297" s="17"/>
      <c r="B297" s="17"/>
      <c r="C297" s="17"/>
      <c r="D297" s="17"/>
      <c r="E297" s="17"/>
      <c r="F297" s="17"/>
      <c r="G297" s="17"/>
      <c r="H297" s="17"/>
    </row>
    <row r="298" spans="1:8" ht="89.25">
      <c r="A298" s="17"/>
      <c r="B298" s="7" t="s">
        <v>249</v>
      </c>
      <c r="C298" s="7"/>
      <c r="D298" s="17"/>
      <c r="E298" s="17"/>
      <c r="F298" s="17"/>
      <c r="G298" s="17"/>
      <c r="H298" s="17"/>
    </row>
    <row r="299" spans="1:8">
      <c r="A299" s="17"/>
      <c r="B299" s="17"/>
      <c r="C299" s="17"/>
      <c r="D299" s="17">
        <v>6</v>
      </c>
      <c r="E299" s="17"/>
      <c r="F299" s="17"/>
      <c r="G299" s="17"/>
      <c r="H299" s="17">
        <v>6</v>
      </c>
    </row>
    <row r="300" spans="1:8">
      <c r="A300" s="17"/>
      <c r="B300" s="17"/>
      <c r="C300" s="17"/>
      <c r="D300" s="17"/>
      <c r="E300" s="17"/>
      <c r="F300" s="17"/>
      <c r="G300" s="17"/>
      <c r="H300" s="17"/>
    </row>
  </sheetData>
  <mergeCells count="3">
    <mergeCell ref="A3:H3"/>
    <mergeCell ref="A2:H2"/>
    <mergeCell ref="A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dimension ref="A1:Q499"/>
  <sheetViews>
    <sheetView topLeftCell="A292" zoomScale="115" zoomScaleNormal="115" workbookViewId="0">
      <selection activeCell="B294" sqref="B294:H295"/>
    </sheetView>
  </sheetViews>
  <sheetFormatPr defaultRowHeight="15"/>
  <cols>
    <col min="1" max="1" width="6.7109375" customWidth="1"/>
    <col min="2" max="2" width="34.42578125" customWidth="1"/>
    <col min="3" max="3" width="5.42578125" customWidth="1"/>
    <col min="4" max="4" width="6.7109375" customWidth="1"/>
    <col min="5" max="6" width="7.85546875" customWidth="1"/>
    <col min="7" max="7" width="12.140625" customWidth="1"/>
  </cols>
  <sheetData>
    <row r="1" spans="1:11">
      <c r="A1" s="190" t="s">
        <v>506</v>
      </c>
      <c r="B1" s="190"/>
      <c r="C1" s="190"/>
      <c r="D1" s="190"/>
      <c r="E1" s="190"/>
      <c r="F1" s="190"/>
      <c r="G1" s="190"/>
      <c r="H1" s="190"/>
    </row>
    <row r="2" spans="1:11">
      <c r="A2" s="191" t="s">
        <v>0</v>
      </c>
      <c r="B2" s="191"/>
      <c r="C2" s="191"/>
      <c r="D2" s="191"/>
      <c r="E2" s="191"/>
      <c r="F2" s="191"/>
      <c r="G2" s="191"/>
      <c r="H2" s="191"/>
    </row>
    <row r="3" spans="1:11">
      <c r="A3" s="186" t="s">
        <v>483</v>
      </c>
      <c r="B3" s="187"/>
      <c r="C3" s="187"/>
      <c r="D3" s="187"/>
      <c r="E3" s="187"/>
      <c r="F3" s="187"/>
      <c r="G3" s="187"/>
      <c r="H3" s="188"/>
    </row>
    <row r="4" spans="1:11">
      <c r="A4" s="109" t="s">
        <v>484</v>
      </c>
      <c r="B4" s="109" t="s">
        <v>485</v>
      </c>
      <c r="C4" s="109" t="s">
        <v>470</v>
      </c>
      <c r="D4" s="110" t="s">
        <v>489</v>
      </c>
      <c r="E4" s="109" t="s">
        <v>486</v>
      </c>
      <c r="F4" s="109" t="s">
        <v>487</v>
      </c>
      <c r="G4" s="109" t="s">
        <v>488</v>
      </c>
      <c r="H4" s="109" t="s">
        <v>468</v>
      </c>
    </row>
    <row r="5" spans="1:11">
      <c r="A5" s="17"/>
      <c r="B5" s="30" t="s">
        <v>492</v>
      </c>
      <c r="C5" s="17"/>
      <c r="D5" s="17"/>
      <c r="E5" s="17"/>
      <c r="F5" s="17"/>
      <c r="G5" s="17"/>
      <c r="H5" s="17"/>
    </row>
    <row r="6" spans="1:11" ht="90">
      <c r="A6" s="17">
        <v>1</v>
      </c>
      <c r="B6" s="46" t="s">
        <v>20</v>
      </c>
      <c r="C6" s="46"/>
      <c r="D6" s="17"/>
      <c r="E6" s="17"/>
      <c r="F6" s="17"/>
      <c r="G6" s="17"/>
      <c r="H6" s="17"/>
      <c r="K6" s="61"/>
    </row>
    <row r="7" spans="1:11">
      <c r="A7" s="17"/>
      <c r="B7" s="17" t="s">
        <v>265</v>
      </c>
      <c r="C7" s="17"/>
      <c r="D7" s="17">
        <v>3</v>
      </c>
      <c r="E7" s="17">
        <v>6</v>
      </c>
      <c r="F7" s="17">
        <v>0.8</v>
      </c>
      <c r="G7" s="17">
        <v>0.1</v>
      </c>
      <c r="H7" s="24">
        <f>G7*F7*E7*D7</f>
        <v>1.4400000000000004</v>
      </c>
    </row>
    <row r="8" spans="1:11">
      <c r="A8" s="17"/>
      <c r="B8" s="17" t="s">
        <v>184</v>
      </c>
      <c r="C8" s="17"/>
      <c r="D8" s="17"/>
      <c r="E8" s="17"/>
      <c r="F8" s="17"/>
      <c r="G8" s="17"/>
      <c r="H8" s="47">
        <v>1.5</v>
      </c>
    </row>
    <row r="9" spans="1:11">
      <c r="A9" s="17"/>
      <c r="B9" s="17" t="s">
        <v>98</v>
      </c>
      <c r="C9" s="17"/>
      <c r="D9" s="17"/>
      <c r="E9" s="17"/>
      <c r="F9" s="17"/>
      <c r="G9" s="17"/>
      <c r="H9" s="17">
        <v>1.5</v>
      </c>
    </row>
    <row r="10" spans="1:11" ht="90">
      <c r="A10" s="17"/>
      <c r="B10" s="46" t="s">
        <v>22</v>
      </c>
      <c r="C10" s="46"/>
      <c r="D10" s="17"/>
      <c r="E10" s="17"/>
      <c r="F10" s="17"/>
      <c r="G10" s="17"/>
      <c r="H10" s="17"/>
    </row>
    <row r="11" spans="1:11">
      <c r="A11" s="17"/>
      <c r="B11" s="46" t="s">
        <v>265</v>
      </c>
      <c r="C11" s="46"/>
      <c r="D11" s="17">
        <v>12</v>
      </c>
      <c r="E11" s="24">
        <v>0.8</v>
      </c>
      <c r="F11" s="24">
        <v>0.1</v>
      </c>
      <c r="G11" s="24">
        <v>0.8</v>
      </c>
      <c r="H11" s="17">
        <f>G11*F11*E11*D11</f>
        <v>0.76800000000000024</v>
      </c>
    </row>
    <row r="12" spans="1:11">
      <c r="A12" s="17"/>
      <c r="B12" s="46" t="s">
        <v>277</v>
      </c>
      <c r="C12" s="46"/>
      <c r="D12" s="17">
        <v>1</v>
      </c>
      <c r="E12" s="24">
        <v>3</v>
      </c>
      <c r="F12" s="24">
        <v>0.6</v>
      </c>
      <c r="G12" s="24">
        <v>0.6</v>
      </c>
      <c r="H12" s="17">
        <f>G12*F12*E12*D12</f>
        <v>1.08</v>
      </c>
    </row>
    <row r="13" spans="1:11">
      <c r="A13" s="17"/>
      <c r="B13" s="46" t="s">
        <v>49</v>
      </c>
      <c r="C13" s="46"/>
      <c r="D13" s="17">
        <v>1</v>
      </c>
      <c r="E13" s="24">
        <v>3</v>
      </c>
      <c r="F13" s="24">
        <v>0.2</v>
      </c>
      <c r="G13" s="24">
        <v>3</v>
      </c>
      <c r="H13" s="17">
        <f>G13*F13*E13*D13</f>
        <v>1.8000000000000003</v>
      </c>
    </row>
    <row r="14" spans="1:11">
      <c r="A14" s="17"/>
      <c r="B14" s="46" t="s">
        <v>278</v>
      </c>
      <c r="C14" s="46"/>
      <c r="D14" s="17">
        <v>4</v>
      </c>
      <c r="E14" s="24">
        <v>1</v>
      </c>
      <c r="F14" s="24">
        <v>0.2</v>
      </c>
      <c r="G14" s="24">
        <v>2.1</v>
      </c>
      <c r="H14" s="17">
        <f>G14*F14*E14*D14</f>
        <v>1.6800000000000002</v>
      </c>
    </row>
    <row r="15" spans="1:11">
      <c r="A15" s="17"/>
      <c r="B15" s="46" t="s">
        <v>94</v>
      </c>
      <c r="C15" s="46"/>
      <c r="D15" s="17">
        <v>1</v>
      </c>
      <c r="E15" s="24">
        <v>1</v>
      </c>
      <c r="F15" s="24">
        <v>0.2</v>
      </c>
      <c r="G15" s="24">
        <v>1.5</v>
      </c>
      <c r="H15" s="17">
        <f>G15*F15*E15*D15</f>
        <v>0.30000000000000004</v>
      </c>
    </row>
    <row r="16" spans="1:11">
      <c r="A16" s="17"/>
      <c r="B16" s="17" t="s">
        <v>184</v>
      </c>
      <c r="C16" s="17"/>
      <c r="D16" s="17"/>
      <c r="E16" s="17"/>
      <c r="F16" s="17"/>
      <c r="G16" s="17"/>
      <c r="H16" s="47">
        <f>SUM(H11:H15)</f>
        <v>5.628000000000001</v>
      </c>
    </row>
    <row r="17" spans="1:8">
      <c r="A17" s="17"/>
      <c r="B17" s="17" t="s">
        <v>78</v>
      </c>
      <c r="C17" s="17"/>
      <c r="D17" s="17"/>
      <c r="E17" s="17"/>
      <c r="F17" s="17"/>
      <c r="G17" s="17"/>
      <c r="H17" s="64">
        <v>6</v>
      </c>
    </row>
    <row r="18" spans="1:8" ht="75">
      <c r="A18" s="17"/>
      <c r="B18" s="46" t="s">
        <v>23</v>
      </c>
      <c r="C18" s="46"/>
      <c r="D18" s="17"/>
      <c r="E18" s="17"/>
      <c r="F18" s="17"/>
      <c r="G18" s="17"/>
      <c r="H18" s="17"/>
    </row>
    <row r="19" spans="1:8">
      <c r="A19" s="17"/>
      <c r="B19" s="46" t="s">
        <v>279</v>
      </c>
      <c r="C19" s="46"/>
      <c r="D19" s="17">
        <v>2</v>
      </c>
      <c r="E19" s="24">
        <v>6.05</v>
      </c>
      <c r="F19" s="24">
        <v>6.03</v>
      </c>
      <c r="G19" s="17"/>
      <c r="H19" s="24">
        <f t="shared" ref="H19:H27" si="0">E19*D19*F19</f>
        <v>72.962999999999994</v>
      </c>
    </row>
    <row r="20" spans="1:8">
      <c r="A20" s="17"/>
      <c r="B20" s="17" t="s">
        <v>280</v>
      </c>
      <c r="C20" s="17"/>
      <c r="D20" s="17">
        <v>1</v>
      </c>
      <c r="E20" s="24">
        <v>6</v>
      </c>
      <c r="F20" s="24">
        <v>3</v>
      </c>
      <c r="G20" s="17"/>
      <c r="H20" s="24">
        <f t="shared" si="0"/>
        <v>18</v>
      </c>
    </row>
    <row r="21" spans="1:8">
      <c r="A21" s="17"/>
      <c r="B21" s="17"/>
      <c r="C21" s="17"/>
      <c r="D21" s="17">
        <v>1</v>
      </c>
      <c r="E21" s="24">
        <v>6</v>
      </c>
      <c r="F21" s="24">
        <v>4.5</v>
      </c>
      <c r="G21" s="17"/>
      <c r="H21" s="24">
        <f t="shared" si="0"/>
        <v>27</v>
      </c>
    </row>
    <row r="22" spans="1:8">
      <c r="A22" s="17"/>
      <c r="B22" s="46" t="s">
        <v>277</v>
      </c>
      <c r="C22" s="46"/>
      <c r="D22" s="17">
        <v>1</v>
      </c>
      <c r="E22" s="24">
        <v>3</v>
      </c>
      <c r="F22" s="24">
        <v>3</v>
      </c>
      <c r="G22" s="17"/>
      <c r="H22" s="24">
        <f t="shared" si="0"/>
        <v>9</v>
      </c>
    </row>
    <row r="23" spans="1:8">
      <c r="A23" s="17"/>
      <c r="B23" s="17"/>
      <c r="C23" s="17"/>
      <c r="D23" s="17">
        <v>1</v>
      </c>
      <c r="E23" s="24">
        <v>3</v>
      </c>
      <c r="F23" s="24">
        <v>0.2</v>
      </c>
      <c r="G23" s="17"/>
      <c r="H23" s="24">
        <f t="shared" si="0"/>
        <v>0.60000000000000009</v>
      </c>
    </row>
    <row r="24" spans="1:8">
      <c r="A24" s="17"/>
      <c r="B24" s="17" t="s">
        <v>281</v>
      </c>
      <c r="C24" s="17"/>
      <c r="D24" s="17">
        <v>4</v>
      </c>
      <c r="E24" s="24">
        <v>6.03</v>
      </c>
      <c r="F24" s="24">
        <v>1.5</v>
      </c>
      <c r="G24" s="17"/>
      <c r="H24" s="24">
        <f t="shared" si="0"/>
        <v>36.18</v>
      </c>
    </row>
    <row r="25" spans="1:8">
      <c r="A25" s="17"/>
      <c r="B25" s="17"/>
      <c r="C25" s="17"/>
      <c r="D25" s="17">
        <v>4</v>
      </c>
      <c r="E25" s="24">
        <v>6.05</v>
      </c>
      <c r="F25" s="24">
        <v>1.5</v>
      </c>
      <c r="G25" s="17"/>
      <c r="H25" s="24">
        <f t="shared" si="0"/>
        <v>36.299999999999997</v>
      </c>
    </row>
    <row r="26" spans="1:8">
      <c r="A26" s="17"/>
      <c r="B26" s="17"/>
      <c r="C26" s="17"/>
      <c r="D26" s="17">
        <v>2</v>
      </c>
      <c r="E26" s="24">
        <v>6</v>
      </c>
      <c r="F26" s="24">
        <v>1.5</v>
      </c>
      <c r="G26" s="17"/>
      <c r="H26" s="24">
        <f t="shared" si="0"/>
        <v>18</v>
      </c>
    </row>
    <row r="27" spans="1:8">
      <c r="A27" s="17"/>
      <c r="B27" s="17"/>
      <c r="C27" s="17"/>
      <c r="D27" s="17">
        <v>2</v>
      </c>
      <c r="E27" s="24">
        <v>4.5</v>
      </c>
      <c r="F27" s="24">
        <v>1.5</v>
      </c>
      <c r="G27" s="17"/>
      <c r="H27" s="24">
        <f t="shared" si="0"/>
        <v>13.5</v>
      </c>
    </row>
    <row r="28" spans="1:8">
      <c r="A28" s="17"/>
      <c r="B28" s="17"/>
      <c r="C28" s="17"/>
      <c r="D28" s="17"/>
      <c r="E28" s="17"/>
      <c r="F28" s="17"/>
      <c r="G28" s="17"/>
      <c r="H28" s="22">
        <f>SUM(H19:H27)</f>
        <v>231.54300000000001</v>
      </c>
    </row>
    <row r="29" spans="1:8">
      <c r="A29" s="17"/>
      <c r="B29" s="17" t="s">
        <v>78</v>
      </c>
      <c r="C29" s="17"/>
      <c r="D29" s="17"/>
      <c r="E29" s="17"/>
      <c r="F29" s="17"/>
      <c r="G29" s="17"/>
      <c r="H29" s="22">
        <v>235</v>
      </c>
    </row>
    <row r="30" spans="1:8" ht="105">
      <c r="A30" s="17"/>
      <c r="B30" s="46" t="s">
        <v>24</v>
      </c>
      <c r="C30" s="46"/>
      <c r="D30" s="17"/>
      <c r="E30" s="17"/>
      <c r="F30" s="17"/>
      <c r="G30" s="17"/>
      <c r="H30" s="17"/>
    </row>
    <row r="31" spans="1:8">
      <c r="A31" s="17"/>
      <c r="B31" s="46" t="s">
        <v>282</v>
      </c>
      <c r="C31" s="46"/>
      <c r="D31" s="17">
        <v>3</v>
      </c>
      <c r="E31" s="17">
        <v>1.4</v>
      </c>
      <c r="F31" s="17">
        <v>2.1</v>
      </c>
      <c r="G31" s="17"/>
      <c r="H31" s="17">
        <f>F31*E31*D31</f>
        <v>8.82</v>
      </c>
    </row>
    <row r="32" spans="1:8">
      <c r="A32" s="17"/>
      <c r="B32" s="17" t="s">
        <v>280</v>
      </c>
      <c r="C32" s="17"/>
      <c r="D32" s="17">
        <v>1</v>
      </c>
      <c r="E32" s="17">
        <v>1.4</v>
      </c>
      <c r="F32" s="17">
        <v>2.1</v>
      </c>
      <c r="G32" s="17"/>
      <c r="H32" s="17">
        <f>F32*E32*D32</f>
        <v>2.94</v>
      </c>
    </row>
    <row r="33" spans="1:8">
      <c r="A33" s="17"/>
      <c r="B33" s="46"/>
      <c r="C33" s="46"/>
      <c r="D33" s="17">
        <v>3</v>
      </c>
      <c r="E33" s="17">
        <v>1</v>
      </c>
      <c r="F33" s="17">
        <v>2.1</v>
      </c>
      <c r="G33" s="17"/>
      <c r="H33" s="17">
        <f>F33*E33*D33</f>
        <v>6.3000000000000007</v>
      </c>
    </row>
    <row r="34" spans="1:8">
      <c r="A34" s="17"/>
      <c r="B34" s="67" t="s">
        <v>307</v>
      </c>
      <c r="C34" s="67"/>
      <c r="D34" s="17">
        <v>2</v>
      </c>
      <c r="E34" s="17">
        <v>6.5</v>
      </c>
      <c r="F34" s="17">
        <v>1</v>
      </c>
      <c r="G34" s="17"/>
      <c r="H34" s="24">
        <f>F34*E34*D34</f>
        <v>13</v>
      </c>
    </row>
    <row r="35" spans="1:8">
      <c r="A35" s="17"/>
      <c r="B35" s="46"/>
      <c r="C35" s="46"/>
      <c r="D35" s="76">
        <v>2</v>
      </c>
      <c r="E35" s="76">
        <v>1.5</v>
      </c>
      <c r="F35" s="76">
        <v>2.4</v>
      </c>
      <c r="G35" s="17"/>
      <c r="H35" s="76">
        <f>F35*E35*D35</f>
        <v>7.1999999999999993</v>
      </c>
    </row>
    <row r="36" spans="1:8">
      <c r="A36" s="17"/>
      <c r="B36" s="17" t="s">
        <v>60</v>
      </c>
      <c r="C36" s="17"/>
      <c r="D36" s="17"/>
      <c r="E36" s="17"/>
      <c r="F36" s="17"/>
      <c r="G36" s="17"/>
      <c r="H36" s="22">
        <f>SUM(H31:H35)</f>
        <v>38.260000000000005</v>
      </c>
    </row>
    <row r="37" spans="1:8">
      <c r="A37" s="17"/>
      <c r="B37" s="17"/>
      <c r="C37" s="17"/>
      <c r="D37" s="17"/>
      <c r="E37" s="17"/>
      <c r="F37" s="17"/>
      <c r="G37" s="17"/>
      <c r="H37" s="22">
        <v>40</v>
      </c>
    </row>
    <row r="38" spans="1:8" ht="90">
      <c r="A38" s="17"/>
      <c r="B38" s="46" t="s">
        <v>232</v>
      </c>
      <c r="C38" s="46"/>
      <c r="D38" s="17"/>
      <c r="E38" s="17"/>
      <c r="F38" s="17"/>
      <c r="G38" s="17"/>
      <c r="H38" s="22"/>
    </row>
    <row r="39" spans="1:8">
      <c r="A39" s="17"/>
      <c r="B39" s="17" t="s">
        <v>49</v>
      </c>
      <c r="C39" s="17"/>
      <c r="D39" s="17">
        <v>1</v>
      </c>
      <c r="E39" s="17">
        <v>3</v>
      </c>
      <c r="F39" s="17">
        <v>3.5</v>
      </c>
      <c r="G39" s="17"/>
      <c r="H39" s="22">
        <f>F39*E39*D39</f>
        <v>10.5</v>
      </c>
    </row>
    <row r="40" spans="1:8">
      <c r="A40" s="17"/>
      <c r="B40" s="17" t="s">
        <v>78</v>
      </c>
      <c r="C40" s="17"/>
      <c r="D40" s="17"/>
      <c r="E40" s="17"/>
      <c r="F40" s="17"/>
      <c r="G40" s="17"/>
      <c r="H40" s="47">
        <v>12</v>
      </c>
    </row>
    <row r="41" spans="1:8" ht="90">
      <c r="A41" s="17"/>
      <c r="B41" s="46" t="s">
        <v>234</v>
      </c>
      <c r="C41" s="46"/>
      <c r="D41" s="17"/>
      <c r="E41" s="17"/>
      <c r="F41" s="17"/>
      <c r="G41" s="17"/>
      <c r="H41" s="47"/>
    </row>
    <row r="42" spans="1:8">
      <c r="A42" s="17"/>
      <c r="B42" s="46" t="s">
        <v>236</v>
      </c>
      <c r="C42" s="46"/>
      <c r="D42" s="17">
        <v>1</v>
      </c>
      <c r="E42" s="17">
        <v>13</v>
      </c>
      <c r="F42" s="17">
        <v>4</v>
      </c>
      <c r="G42" s="17"/>
      <c r="H42" s="47">
        <f>F42*E42*D42</f>
        <v>52</v>
      </c>
    </row>
    <row r="43" spans="1:8">
      <c r="A43" s="17"/>
      <c r="B43" s="46" t="s">
        <v>237</v>
      </c>
      <c r="C43" s="46"/>
      <c r="D43" s="17"/>
      <c r="E43" s="17"/>
      <c r="F43" s="17"/>
      <c r="G43" s="17"/>
      <c r="H43" s="47">
        <f>H42*20</f>
        <v>1040</v>
      </c>
    </row>
    <row r="44" spans="1:8">
      <c r="A44" s="17"/>
      <c r="B44" s="46" t="s">
        <v>78</v>
      </c>
      <c r="C44" s="46"/>
      <c r="D44" s="17"/>
      <c r="E44" s="17"/>
      <c r="F44" s="17"/>
      <c r="G44" s="17"/>
      <c r="H44" s="47">
        <v>1050</v>
      </c>
    </row>
    <row r="45" spans="1:8" ht="60">
      <c r="A45" s="17"/>
      <c r="B45" s="46" t="s">
        <v>235</v>
      </c>
      <c r="C45" s="46"/>
      <c r="D45" s="17"/>
      <c r="E45" s="17"/>
      <c r="F45" s="17"/>
      <c r="G45" s="17"/>
      <c r="H45" s="47"/>
    </row>
    <row r="46" spans="1:8">
      <c r="A46" s="17"/>
      <c r="B46" s="46" t="s">
        <v>236</v>
      </c>
      <c r="C46" s="46"/>
      <c r="D46" s="17">
        <v>1</v>
      </c>
      <c r="E46" s="17">
        <v>13</v>
      </c>
      <c r="F46" s="17">
        <v>4</v>
      </c>
      <c r="G46" s="17"/>
      <c r="H46" s="47">
        <f>F46*E46*D46</f>
        <v>52</v>
      </c>
    </row>
    <row r="47" spans="1:8">
      <c r="A47" s="17"/>
      <c r="B47" s="46" t="s">
        <v>78</v>
      </c>
      <c r="C47" s="46"/>
      <c r="D47" s="17"/>
      <c r="E47" s="17"/>
      <c r="F47" s="17"/>
      <c r="G47" s="17"/>
      <c r="H47" s="47">
        <v>55</v>
      </c>
    </row>
    <row r="48" spans="1:8">
      <c r="A48" s="17"/>
      <c r="B48" s="17"/>
      <c r="C48" s="17"/>
      <c r="D48" s="17"/>
      <c r="E48" s="17"/>
      <c r="F48" s="17"/>
      <c r="G48" s="17"/>
      <c r="H48" s="47"/>
    </row>
    <row r="49" spans="1:8" ht="90">
      <c r="A49" s="17"/>
      <c r="B49" s="3" t="s">
        <v>9</v>
      </c>
      <c r="C49" s="3"/>
      <c r="D49" s="17"/>
      <c r="E49" s="17"/>
      <c r="F49" s="17"/>
      <c r="G49" s="17"/>
      <c r="H49" s="17"/>
    </row>
    <row r="50" spans="1:8">
      <c r="A50" s="17"/>
      <c r="B50" s="17" t="s">
        <v>283</v>
      </c>
      <c r="C50" s="17"/>
      <c r="D50" s="17">
        <v>5</v>
      </c>
      <c r="E50" s="17">
        <v>12.9</v>
      </c>
      <c r="F50" s="17">
        <v>0.2</v>
      </c>
      <c r="G50" s="17">
        <v>3.1</v>
      </c>
      <c r="H50" s="17">
        <f>G50*F50*E50*D50</f>
        <v>39.990000000000009</v>
      </c>
    </row>
    <row r="51" spans="1:8">
      <c r="A51" s="17"/>
      <c r="B51" s="17"/>
      <c r="C51" s="17"/>
      <c r="D51" s="17">
        <v>1</v>
      </c>
      <c r="E51" s="17">
        <v>6.2</v>
      </c>
      <c r="F51" s="17">
        <v>0.2</v>
      </c>
      <c r="G51" s="17">
        <v>3.1</v>
      </c>
      <c r="H51" s="17">
        <f t="shared" ref="H51:H58" si="1">G51*F51*E51*D51</f>
        <v>3.8440000000000007</v>
      </c>
    </row>
    <row r="52" spans="1:8">
      <c r="A52" s="17"/>
      <c r="B52" s="17" t="s">
        <v>285</v>
      </c>
      <c r="C52" s="17"/>
      <c r="D52" s="17">
        <v>2</v>
      </c>
      <c r="E52" s="17">
        <v>3.1</v>
      </c>
      <c r="F52" s="17">
        <v>0.2</v>
      </c>
      <c r="G52" s="17">
        <v>3.1</v>
      </c>
      <c r="H52" s="17">
        <f t="shared" si="1"/>
        <v>3.8440000000000007</v>
      </c>
    </row>
    <row r="53" spans="1:8">
      <c r="A53" s="17"/>
      <c r="B53" s="17" t="s">
        <v>187</v>
      </c>
      <c r="C53" s="17"/>
      <c r="D53" s="17">
        <v>2</v>
      </c>
      <c r="E53" s="17">
        <v>1.8</v>
      </c>
      <c r="F53" s="17">
        <v>0.2</v>
      </c>
      <c r="G53" s="17">
        <v>3.1</v>
      </c>
      <c r="H53" s="17">
        <f t="shared" si="1"/>
        <v>2.2320000000000007</v>
      </c>
    </row>
    <row r="54" spans="1:8">
      <c r="A54" s="17"/>
      <c r="B54" s="17"/>
      <c r="C54" s="17"/>
      <c r="D54" s="17">
        <v>2</v>
      </c>
      <c r="E54" s="17">
        <v>3.1</v>
      </c>
      <c r="F54" s="17">
        <v>0.2</v>
      </c>
      <c r="G54" s="17">
        <v>3.1</v>
      </c>
      <c r="H54" s="17">
        <f t="shared" si="1"/>
        <v>3.8440000000000007</v>
      </c>
    </row>
    <row r="55" spans="1:8">
      <c r="A55" s="17"/>
      <c r="B55" s="17" t="s">
        <v>280</v>
      </c>
      <c r="C55" s="17"/>
      <c r="D55" s="17">
        <v>1</v>
      </c>
      <c r="E55" s="17">
        <v>3</v>
      </c>
      <c r="F55" s="17">
        <v>0.2</v>
      </c>
      <c r="G55" s="17">
        <v>3.1</v>
      </c>
      <c r="H55" s="17">
        <f t="shared" si="1"/>
        <v>1.8600000000000003</v>
      </c>
    </row>
    <row r="56" spans="1:8">
      <c r="A56" s="17"/>
      <c r="B56" s="17" t="s">
        <v>51</v>
      </c>
      <c r="C56" s="17"/>
      <c r="D56" s="17">
        <v>1</v>
      </c>
      <c r="E56" s="17">
        <v>3</v>
      </c>
      <c r="F56" s="17">
        <v>0.2</v>
      </c>
      <c r="G56" s="17">
        <v>3.1</v>
      </c>
      <c r="H56" s="17">
        <f t="shared" si="1"/>
        <v>1.8600000000000003</v>
      </c>
    </row>
    <row r="57" spans="1:8">
      <c r="A57" s="17"/>
      <c r="B57" s="17" t="s">
        <v>291</v>
      </c>
      <c r="C57" s="17"/>
      <c r="D57" s="17">
        <v>1</v>
      </c>
      <c r="E57" s="17">
        <v>3</v>
      </c>
      <c r="F57" s="17">
        <v>0.2</v>
      </c>
      <c r="G57" s="17">
        <v>3.45</v>
      </c>
      <c r="H57" s="17">
        <f t="shared" si="1"/>
        <v>2.0700000000000003</v>
      </c>
    </row>
    <row r="58" spans="1:8">
      <c r="A58" s="17"/>
      <c r="B58" s="17" t="s">
        <v>284</v>
      </c>
      <c r="C58" s="17"/>
      <c r="D58" s="17">
        <v>1</v>
      </c>
      <c r="E58" s="17">
        <v>1.5</v>
      </c>
      <c r="F58" s="17">
        <v>0.2</v>
      </c>
      <c r="G58" s="17">
        <v>2.1</v>
      </c>
      <c r="H58" s="17">
        <f t="shared" si="1"/>
        <v>0.63000000000000012</v>
      </c>
    </row>
    <row r="59" spans="1:8">
      <c r="A59" s="17"/>
      <c r="B59" s="17" t="s">
        <v>184</v>
      </c>
      <c r="C59" s="17"/>
      <c r="D59" s="17"/>
      <c r="E59" s="17"/>
      <c r="F59" s="17"/>
      <c r="G59" s="17"/>
      <c r="H59" s="17">
        <f>SUM(H50:H58)</f>
        <v>60.174000000000014</v>
      </c>
    </row>
    <row r="60" spans="1:8">
      <c r="A60" s="17"/>
      <c r="B60" s="17"/>
      <c r="C60" s="17"/>
      <c r="D60" s="17"/>
      <c r="E60" s="17"/>
      <c r="F60" s="17"/>
      <c r="G60" s="17"/>
      <c r="H60" s="17"/>
    </row>
    <row r="61" spans="1:8">
      <c r="A61" s="17"/>
      <c r="B61" s="17" t="s">
        <v>55</v>
      </c>
      <c r="C61" s="17"/>
      <c r="D61" s="17">
        <v>12</v>
      </c>
      <c r="E61" s="17">
        <v>1.5</v>
      </c>
      <c r="F61" s="17">
        <v>0.2</v>
      </c>
      <c r="G61" s="17">
        <v>1.5</v>
      </c>
      <c r="H61" s="17">
        <f>G61*F61*E61*D61</f>
        <v>5.4</v>
      </c>
    </row>
    <row r="62" spans="1:8">
      <c r="A62" s="17"/>
      <c r="B62" s="17"/>
      <c r="C62" s="17"/>
      <c r="D62" s="17">
        <v>2</v>
      </c>
      <c r="E62" s="17">
        <v>1.5</v>
      </c>
      <c r="F62" s="17">
        <v>0.2</v>
      </c>
      <c r="G62" s="17">
        <v>2.1</v>
      </c>
      <c r="H62" s="17">
        <f>G62*F62*E62*D62</f>
        <v>1.2600000000000002</v>
      </c>
    </row>
    <row r="63" spans="1:8">
      <c r="A63" s="17"/>
      <c r="B63" s="17"/>
      <c r="C63" s="17"/>
      <c r="D63" s="17"/>
      <c r="E63" s="17"/>
      <c r="F63" s="17"/>
      <c r="G63" s="17"/>
      <c r="H63" s="17">
        <f>SUM(H61:H62)</f>
        <v>6.66</v>
      </c>
    </row>
    <row r="64" spans="1:8">
      <c r="A64" s="17"/>
      <c r="B64" s="17" t="s">
        <v>121</v>
      </c>
      <c r="C64" s="17"/>
      <c r="D64" s="17"/>
      <c r="E64" s="17"/>
      <c r="F64" s="17"/>
      <c r="G64" s="17"/>
      <c r="H64" s="17">
        <f>H59-H63</f>
        <v>53.51400000000001</v>
      </c>
    </row>
    <row r="65" spans="1:8">
      <c r="A65" s="17"/>
      <c r="B65" s="17" t="s">
        <v>188</v>
      </c>
      <c r="C65" s="17"/>
      <c r="D65" s="17"/>
      <c r="E65" s="17"/>
      <c r="F65" s="17"/>
      <c r="G65" s="17"/>
      <c r="H65" s="30">
        <v>53</v>
      </c>
    </row>
    <row r="66" spans="1:8" ht="90">
      <c r="A66" s="17"/>
      <c r="B66" s="3" t="s">
        <v>27</v>
      </c>
      <c r="C66" s="3"/>
      <c r="D66" s="17"/>
      <c r="E66" s="17"/>
      <c r="F66" s="17"/>
      <c r="G66" s="17"/>
      <c r="H66" s="17"/>
    </row>
    <row r="67" spans="1:8" ht="28.5" customHeight="1">
      <c r="A67" s="17"/>
      <c r="B67" s="67" t="s">
        <v>290</v>
      </c>
      <c r="C67" s="67"/>
      <c r="D67" s="17">
        <v>15</v>
      </c>
      <c r="E67" s="17">
        <v>1.5</v>
      </c>
      <c r="F67" s="17">
        <v>0.7</v>
      </c>
      <c r="G67" s="17"/>
      <c r="H67" s="24">
        <f t="shared" ref="H67:H75" si="2">F67*E67*D67</f>
        <v>15.749999999999996</v>
      </c>
    </row>
    <row r="68" spans="1:8" ht="15.75" customHeight="1">
      <c r="A68" s="17"/>
      <c r="B68" s="67" t="s">
        <v>307</v>
      </c>
      <c r="C68" s="67"/>
      <c r="D68" s="17">
        <v>2</v>
      </c>
      <c r="E68" s="17">
        <v>6.5</v>
      </c>
      <c r="F68" s="17">
        <v>1</v>
      </c>
      <c r="G68" s="17"/>
      <c r="H68" s="24">
        <f t="shared" si="2"/>
        <v>13</v>
      </c>
    </row>
    <row r="69" spans="1:8">
      <c r="A69" s="17"/>
      <c r="B69" s="67" t="s">
        <v>286</v>
      </c>
      <c r="C69" s="67"/>
      <c r="D69" s="17">
        <v>4</v>
      </c>
      <c r="E69" s="17">
        <v>0.6</v>
      </c>
      <c r="F69" s="17">
        <v>0.6</v>
      </c>
      <c r="G69" s="17"/>
      <c r="H69" s="24">
        <f t="shared" si="2"/>
        <v>1.44</v>
      </c>
    </row>
    <row r="70" spans="1:8" ht="20.25" customHeight="1">
      <c r="A70" s="17"/>
      <c r="B70" s="55" t="s">
        <v>287</v>
      </c>
      <c r="C70" s="55"/>
      <c r="D70" s="17">
        <v>1</v>
      </c>
      <c r="E70" s="17">
        <v>3</v>
      </c>
      <c r="F70" s="17">
        <v>0.8</v>
      </c>
      <c r="G70" s="17"/>
      <c r="H70" s="24">
        <f t="shared" si="2"/>
        <v>2.4000000000000004</v>
      </c>
    </row>
    <row r="71" spans="1:8">
      <c r="A71" s="17"/>
      <c r="B71" s="3"/>
      <c r="C71" s="3"/>
      <c r="D71" s="17">
        <v>4</v>
      </c>
      <c r="E71" s="17">
        <v>0.6</v>
      </c>
      <c r="F71" s="17">
        <v>0.8</v>
      </c>
      <c r="G71" s="17"/>
      <c r="H71" s="24">
        <f t="shared" si="2"/>
        <v>1.92</v>
      </c>
    </row>
    <row r="72" spans="1:8">
      <c r="A72" s="17"/>
      <c r="B72" s="3" t="s">
        <v>288</v>
      </c>
      <c r="C72" s="3"/>
      <c r="D72" s="17">
        <v>1</v>
      </c>
      <c r="E72" s="17">
        <v>3</v>
      </c>
      <c r="F72" s="17">
        <v>0.8</v>
      </c>
      <c r="G72" s="17"/>
      <c r="H72" s="24">
        <f t="shared" si="2"/>
        <v>2.4000000000000004</v>
      </c>
    </row>
    <row r="73" spans="1:8">
      <c r="A73" s="17"/>
      <c r="B73" s="3"/>
      <c r="C73" s="3"/>
      <c r="D73" s="17">
        <v>4</v>
      </c>
      <c r="E73" s="17">
        <v>0.6</v>
      </c>
      <c r="F73" s="17">
        <v>0.8</v>
      </c>
      <c r="G73" s="17"/>
      <c r="H73" s="24">
        <f t="shared" si="2"/>
        <v>1.92</v>
      </c>
    </row>
    <row r="74" spans="1:8">
      <c r="A74" s="17"/>
      <c r="B74" s="53" t="s">
        <v>289</v>
      </c>
      <c r="C74" s="53"/>
      <c r="D74" s="17">
        <v>1</v>
      </c>
      <c r="E74" s="17">
        <v>3</v>
      </c>
      <c r="F74" s="17">
        <v>0.8</v>
      </c>
      <c r="G74" s="17"/>
      <c r="H74" s="24">
        <f t="shared" si="2"/>
        <v>2.4000000000000004</v>
      </c>
    </row>
    <row r="75" spans="1:8">
      <c r="A75" s="17"/>
      <c r="B75" s="17"/>
      <c r="C75" s="17"/>
      <c r="D75" s="17">
        <v>4</v>
      </c>
      <c r="E75" s="17">
        <v>0.6</v>
      </c>
      <c r="F75" s="17">
        <v>0.8</v>
      </c>
      <c r="G75" s="17"/>
      <c r="H75" s="24">
        <f t="shared" si="2"/>
        <v>1.92</v>
      </c>
    </row>
    <row r="76" spans="1:8">
      <c r="A76" s="17"/>
      <c r="B76" s="17" t="s">
        <v>60</v>
      </c>
      <c r="C76" s="17"/>
      <c r="D76" s="17"/>
      <c r="E76" s="17"/>
      <c r="F76" s="17"/>
      <c r="G76" s="17"/>
      <c r="H76" s="22">
        <f>SUM(H67:H75)</f>
        <v>43.15</v>
      </c>
    </row>
    <row r="77" spans="1:8">
      <c r="A77" s="17"/>
      <c r="B77" s="17" t="s">
        <v>188</v>
      </c>
      <c r="C77" s="17"/>
      <c r="D77" s="17"/>
      <c r="E77" s="17"/>
      <c r="F77" s="17"/>
      <c r="G77" s="17"/>
      <c r="H77" s="22">
        <v>45</v>
      </c>
    </row>
    <row r="78" spans="1:8">
      <c r="A78" s="17"/>
      <c r="B78" s="17"/>
      <c r="C78" s="17"/>
      <c r="D78" s="17"/>
      <c r="E78" s="17"/>
      <c r="F78" s="17"/>
      <c r="G78" s="17"/>
      <c r="H78" s="17"/>
    </row>
    <row r="79" spans="1:8" ht="60">
      <c r="A79" s="17"/>
      <c r="B79" s="3" t="s">
        <v>26</v>
      </c>
      <c r="C79" s="3"/>
      <c r="D79" s="17"/>
      <c r="E79" s="17"/>
      <c r="F79" s="17"/>
      <c r="G79" s="17"/>
      <c r="H79" s="17"/>
    </row>
    <row r="80" spans="1:8" ht="30">
      <c r="A80" s="17"/>
      <c r="B80" s="3" t="s">
        <v>290</v>
      </c>
      <c r="C80" s="3"/>
      <c r="D80" s="17">
        <v>15</v>
      </c>
      <c r="E80" s="17">
        <v>1.5</v>
      </c>
      <c r="F80" s="17">
        <v>0.7</v>
      </c>
      <c r="G80" s="17"/>
      <c r="H80" s="24">
        <f t="shared" ref="H80:H88" si="3">F80*E80*D80</f>
        <v>15.749999999999996</v>
      </c>
    </row>
    <row r="81" spans="1:8">
      <c r="A81" s="17"/>
      <c r="B81" s="67" t="s">
        <v>307</v>
      </c>
      <c r="C81" s="67"/>
      <c r="D81" s="17">
        <v>2</v>
      </c>
      <c r="E81" s="17">
        <v>6.5</v>
      </c>
      <c r="F81" s="17">
        <v>1</v>
      </c>
      <c r="G81" s="17"/>
      <c r="H81" s="24">
        <f t="shared" si="3"/>
        <v>13</v>
      </c>
    </row>
    <row r="82" spans="1:8">
      <c r="A82" s="17"/>
      <c r="B82" s="3" t="s">
        <v>286</v>
      </c>
      <c r="C82" s="3"/>
      <c r="D82" s="17">
        <v>4</v>
      </c>
      <c r="E82" s="17">
        <v>0.6</v>
      </c>
      <c r="F82" s="17">
        <v>0.6</v>
      </c>
      <c r="G82" s="17"/>
      <c r="H82" s="24">
        <f t="shared" si="3"/>
        <v>1.44</v>
      </c>
    </row>
    <row r="83" spans="1:8">
      <c r="A83" s="17"/>
      <c r="B83" s="52" t="s">
        <v>287</v>
      </c>
      <c r="C83" s="52"/>
      <c r="D83" s="17">
        <v>1</v>
      </c>
      <c r="E83" s="17">
        <v>3</v>
      </c>
      <c r="F83" s="17">
        <v>0.8</v>
      </c>
      <c r="G83" s="17"/>
      <c r="H83" s="24">
        <f t="shared" si="3"/>
        <v>2.4000000000000004</v>
      </c>
    </row>
    <row r="84" spans="1:8">
      <c r="A84" s="17"/>
      <c r="B84" s="3"/>
      <c r="C84" s="3"/>
      <c r="D84" s="17">
        <v>4</v>
      </c>
      <c r="E84" s="17">
        <v>0.6</v>
      </c>
      <c r="F84" s="17">
        <v>0.8</v>
      </c>
      <c r="G84" s="17"/>
      <c r="H84" s="24">
        <f t="shared" si="3"/>
        <v>1.92</v>
      </c>
    </row>
    <row r="85" spans="1:8">
      <c r="A85" s="17"/>
      <c r="B85" s="3" t="s">
        <v>288</v>
      </c>
      <c r="C85" s="3"/>
      <c r="D85" s="17">
        <v>1</v>
      </c>
      <c r="E85" s="17">
        <v>3</v>
      </c>
      <c r="F85" s="17">
        <v>0.8</v>
      </c>
      <c r="G85" s="17"/>
      <c r="H85" s="24">
        <f t="shared" si="3"/>
        <v>2.4000000000000004</v>
      </c>
    </row>
    <row r="86" spans="1:8">
      <c r="A86" s="17"/>
      <c r="B86" s="3"/>
      <c r="C86" s="3"/>
      <c r="D86" s="17">
        <v>4</v>
      </c>
      <c r="E86" s="17">
        <v>0.6</v>
      </c>
      <c r="F86" s="17">
        <v>0.8</v>
      </c>
      <c r="G86" s="17"/>
      <c r="H86" s="24">
        <f t="shared" si="3"/>
        <v>1.92</v>
      </c>
    </row>
    <row r="87" spans="1:8">
      <c r="A87" s="17"/>
      <c r="B87" s="53" t="s">
        <v>289</v>
      </c>
      <c r="C87" s="53"/>
      <c r="D87" s="17">
        <v>1</v>
      </c>
      <c r="E87" s="17">
        <v>3</v>
      </c>
      <c r="F87" s="17">
        <v>0.8</v>
      </c>
      <c r="G87" s="17"/>
      <c r="H87" s="24">
        <f t="shared" si="3"/>
        <v>2.4000000000000004</v>
      </c>
    </row>
    <row r="88" spans="1:8">
      <c r="A88" s="17"/>
      <c r="B88" s="17"/>
      <c r="C88" s="17"/>
      <c r="D88" s="17">
        <v>4</v>
      </c>
      <c r="E88" s="17">
        <v>0.6</v>
      </c>
      <c r="F88" s="17">
        <v>0.8</v>
      </c>
      <c r="G88" s="17"/>
      <c r="H88" s="24">
        <f t="shared" si="3"/>
        <v>1.92</v>
      </c>
    </row>
    <row r="89" spans="1:8">
      <c r="A89" s="17"/>
      <c r="B89" s="17" t="s">
        <v>60</v>
      </c>
      <c r="C89" s="17"/>
      <c r="D89" s="17"/>
      <c r="E89" s="17"/>
      <c r="F89" s="17"/>
      <c r="G89" s="17"/>
      <c r="H89" s="22">
        <f>SUM(H80:H88)</f>
        <v>43.15</v>
      </c>
    </row>
    <row r="90" spans="1:8">
      <c r="A90" s="17"/>
      <c r="B90" s="17" t="s">
        <v>188</v>
      </c>
      <c r="C90" s="17"/>
      <c r="D90" s="17"/>
      <c r="E90" s="17"/>
      <c r="F90" s="17"/>
      <c r="G90" s="17"/>
      <c r="H90" s="22">
        <v>45</v>
      </c>
    </row>
    <row r="91" spans="1:8" ht="90">
      <c r="A91" s="17"/>
      <c r="B91" s="2" t="s">
        <v>262</v>
      </c>
      <c r="C91" s="2"/>
      <c r="D91" s="17"/>
      <c r="E91" s="17"/>
      <c r="F91" s="17"/>
      <c r="G91" s="17"/>
      <c r="H91" s="22"/>
    </row>
    <row r="92" spans="1:8">
      <c r="A92" s="17"/>
      <c r="B92" s="17" t="s">
        <v>292</v>
      </c>
      <c r="C92" s="17"/>
      <c r="D92" s="17">
        <v>2</v>
      </c>
      <c r="E92" s="24">
        <v>1.5</v>
      </c>
      <c r="F92" s="24">
        <v>1.5</v>
      </c>
      <c r="G92" s="17">
        <v>0.2</v>
      </c>
      <c r="H92" s="25">
        <f>G92*F92*E92*D92</f>
        <v>0.90000000000000013</v>
      </c>
    </row>
    <row r="93" spans="1:8">
      <c r="A93" s="17"/>
      <c r="B93" s="17" t="s">
        <v>79</v>
      </c>
      <c r="C93" s="17"/>
      <c r="D93" s="17"/>
      <c r="E93" s="17"/>
      <c r="F93" s="17"/>
      <c r="G93" s="17"/>
      <c r="H93" s="22">
        <f>SUM(H92:H92)</f>
        <v>0.90000000000000013</v>
      </c>
    </row>
    <row r="94" spans="1:8">
      <c r="A94" s="17"/>
      <c r="B94" s="17" t="s">
        <v>188</v>
      </c>
      <c r="C94" s="17"/>
      <c r="D94" s="17"/>
      <c r="E94" s="17"/>
      <c r="F94" s="17"/>
      <c r="G94" s="17"/>
      <c r="H94" s="30">
        <v>1</v>
      </c>
    </row>
    <row r="95" spans="1:8" ht="255">
      <c r="A95" s="17"/>
      <c r="B95" s="7" t="s">
        <v>268</v>
      </c>
      <c r="C95" s="7"/>
      <c r="D95" s="17"/>
      <c r="E95" s="17"/>
      <c r="F95" s="17"/>
      <c r="G95" s="17"/>
      <c r="H95" s="17"/>
    </row>
    <row r="96" spans="1:8">
      <c r="A96" s="17"/>
      <c r="B96" s="17" t="s">
        <v>292</v>
      </c>
      <c r="C96" s="17"/>
      <c r="D96" s="17">
        <v>2</v>
      </c>
      <c r="E96" s="24">
        <v>2</v>
      </c>
      <c r="F96" s="24">
        <v>2</v>
      </c>
      <c r="G96" s="17"/>
      <c r="H96" s="25">
        <f>F96*E96*D96</f>
        <v>8</v>
      </c>
    </row>
    <row r="97" spans="1:8">
      <c r="A97" s="17"/>
      <c r="B97" s="17" t="s">
        <v>139</v>
      </c>
      <c r="C97" s="17"/>
      <c r="D97" s="17"/>
      <c r="E97" s="17"/>
      <c r="F97" s="17"/>
      <c r="G97" s="17"/>
      <c r="H97" s="17">
        <f>SUM(H96:H96)</f>
        <v>8</v>
      </c>
    </row>
    <row r="98" spans="1:8">
      <c r="A98" s="17"/>
      <c r="B98" s="17" t="s">
        <v>78</v>
      </c>
      <c r="C98" s="17"/>
      <c r="D98" s="17"/>
      <c r="E98" s="17"/>
      <c r="F98" s="17"/>
      <c r="G98" s="17"/>
      <c r="H98" s="17">
        <v>8</v>
      </c>
    </row>
    <row r="99" spans="1:8" ht="165">
      <c r="A99" s="17"/>
      <c r="B99" s="2" t="s">
        <v>28</v>
      </c>
      <c r="C99" s="2"/>
      <c r="D99" s="17"/>
      <c r="E99" s="17"/>
      <c r="F99" s="17"/>
      <c r="G99" s="17"/>
      <c r="H99" s="17"/>
    </row>
    <row r="100" spans="1:8">
      <c r="A100" s="17"/>
      <c r="B100" s="3" t="s">
        <v>123</v>
      </c>
      <c r="C100" s="3"/>
      <c r="D100" s="17">
        <v>1</v>
      </c>
      <c r="E100" s="17">
        <v>12.85</v>
      </c>
      <c r="F100" s="17">
        <v>12.85</v>
      </c>
      <c r="G100" s="17">
        <v>0.12</v>
      </c>
      <c r="H100" s="24">
        <f>F100*E100*D100*G100</f>
        <v>19.814699999999998</v>
      </c>
    </row>
    <row r="101" spans="1:8">
      <c r="A101" s="17"/>
      <c r="B101" s="3" t="s">
        <v>215</v>
      </c>
      <c r="C101" s="3"/>
      <c r="D101" s="17">
        <v>1</v>
      </c>
      <c r="E101" s="17">
        <v>3</v>
      </c>
      <c r="F101" s="17">
        <v>3</v>
      </c>
      <c r="G101" s="17">
        <v>0.12</v>
      </c>
      <c r="H101" s="24">
        <f>F101*E101*D101*G101</f>
        <v>1.08</v>
      </c>
    </row>
    <row r="102" spans="1:8">
      <c r="A102" s="17"/>
      <c r="B102" s="3" t="s">
        <v>216</v>
      </c>
      <c r="C102" s="3"/>
      <c r="D102" s="17">
        <v>2</v>
      </c>
      <c r="E102" s="17">
        <v>3</v>
      </c>
      <c r="F102" s="17">
        <v>0.2</v>
      </c>
      <c r="G102" s="17">
        <v>0.6</v>
      </c>
      <c r="H102" s="24">
        <f>F102*E102*D102*G102</f>
        <v>0.72000000000000008</v>
      </c>
    </row>
    <row r="103" spans="1:8">
      <c r="A103" s="17"/>
      <c r="B103" s="3" t="s">
        <v>124</v>
      </c>
      <c r="C103" s="3"/>
      <c r="D103" s="17">
        <v>3</v>
      </c>
      <c r="E103" s="17">
        <v>12.85</v>
      </c>
      <c r="F103" s="17">
        <v>0.2</v>
      </c>
      <c r="G103" s="17">
        <v>0.6</v>
      </c>
      <c r="H103" s="24">
        <f t="shared" ref="H103:H114" si="4">F103*E103*D103*G103</f>
        <v>4.6260000000000003</v>
      </c>
    </row>
    <row r="104" spans="1:8">
      <c r="A104" s="17"/>
      <c r="B104" s="3"/>
      <c r="C104" s="3"/>
      <c r="D104" s="17">
        <v>5</v>
      </c>
      <c r="E104" s="17">
        <v>12.85</v>
      </c>
      <c r="F104" s="17">
        <v>0.2</v>
      </c>
      <c r="G104" s="17">
        <v>0.6</v>
      </c>
      <c r="H104" s="24">
        <f t="shared" si="4"/>
        <v>7.7100000000000009</v>
      </c>
    </row>
    <row r="105" spans="1:8">
      <c r="A105" s="17"/>
      <c r="B105" s="3"/>
      <c r="C105" s="3"/>
      <c r="D105" s="17">
        <v>2</v>
      </c>
      <c r="E105" s="17">
        <v>6.5</v>
      </c>
      <c r="F105" s="17">
        <v>0.2</v>
      </c>
      <c r="G105" s="17">
        <v>0.45</v>
      </c>
      <c r="H105" s="24">
        <f t="shared" si="4"/>
        <v>1.1700000000000002</v>
      </c>
    </row>
    <row r="106" spans="1:8">
      <c r="A106" s="17"/>
      <c r="B106" s="3" t="s">
        <v>125</v>
      </c>
      <c r="C106" s="3"/>
      <c r="D106" s="17">
        <v>2</v>
      </c>
      <c r="E106" s="17">
        <v>12.85</v>
      </c>
      <c r="F106" s="17">
        <v>1.2</v>
      </c>
      <c r="G106" s="17">
        <v>0.1</v>
      </c>
      <c r="H106" s="24">
        <f t="shared" si="4"/>
        <v>3.0839999999999996</v>
      </c>
    </row>
    <row r="107" spans="1:8">
      <c r="A107" s="17"/>
      <c r="B107" s="3"/>
      <c r="C107" s="3"/>
      <c r="D107" s="17">
        <v>2</v>
      </c>
      <c r="E107" s="17">
        <v>3</v>
      </c>
      <c r="F107" s="17">
        <v>1.2</v>
      </c>
      <c r="G107" s="17">
        <v>0.1</v>
      </c>
      <c r="H107" s="24">
        <f t="shared" si="4"/>
        <v>0.72</v>
      </c>
    </row>
    <row r="108" spans="1:8">
      <c r="A108" s="17"/>
      <c r="B108" s="2"/>
      <c r="C108" s="2"/>
      <c r="D108" s="17">
        <v>2</v>
      </c>
      <c r="E108" s="17">
        <v>12.85</v>
      </c>
      <c r="F108" s="17">
        <v>1.2</v>
      </c>
      <c r="G108" s="17">
        <v>0.1</v>
      </c>
      <c r="H108" s="24">
        <f t="shared" si="4"/>
        <v>3.0839999999999996</v>
      </c>
    </row>
    <row r="109" spans="1:8">
      <c r="A109" s="17"/>
      <c r="B109" s="2" t="s">
        <v>56</v>
      </c>
      <c r="C109" s="2"/>
      <c r="D109" s="17">
        <v>4</v>
      </c>
      <c r="E109" s="17">
        <v>12.85</v>
      </c>
      <c r="F109" s="17">
        <v>0.2</v>
      </c>
      <c r="G109" s="17">
        <v>0.2</v>
      </c>
      <c r="H109" s="24">
        <f t="shared" si="4"/>
        <v>2.0560000000000005</v>
      </c>
    </row>
    <row r="110" spans="1:8">
      <c r="A110" s="17"/>
      <c r="B110" s="2"/>
      <c r="C110" s="2"/>
      <c r="D110" s="17">
        <v>2</v>
      </c>
      <c r="E110" s="17">
        <v>3</v>
      </c>
      <c r="F110" s="17">
        <v>0.2</v>
      </c>
      <c r="G110" s="17">
        <v>0.2</v>
      </c>
      <c r="H110" s="24">
        <f t="shared" si="4"/>
        <v>0.24000000000000005</v>
      </c>
    </row>
    <row r="111" spans="1:8">
      <c r="A111" s="17"/>
      <c r="B111" s="17"/>
      <c r="C111" s="17"/>
      <c r="D111" s="17">
        <v>5</v>
      </c>
      <c r="E111" s="17">
        <v>2</v>
      </c>
      <c r="F111" s="17">
        <v>0.2</v>
      </c>
      <c r="G111" s="17">
        <v>0.2</v>
      </c>
      <c r="H111" s="24">
        <f t="shared" si="4"/>
        <v>0.4</v>
      </c>
    </row>
    <row r="112" spans="1:8">
      <c r="A112" s="17"/>
      <c r="B112" s="17"/>
      <c r="C112" s="17"/>
      <c r="D112" s="17">
        <v>4</v>
      </c>
      <c r="E112" s="17">
        <v>2.4</v>
      </c>
      <c r="F112" s="17">
        <v>0.1</v>
      </c>
      <c r="G112" s="17">
        <v>0.2</v>
      </c>
      <c r="H112" s="24">
        <f t="shared" si="4"/>
        <v>0.192</v>
      </c>
    </row>
    <row r="113" spans="1:8">
      <c r="A113" s="17"/>
      <c r="B113" s="17"/>
      <c r="C113" s="17"/>
      <c r="D113" s="17">
        <v>2</v>
      </c>
      <c r="E113" s="17">
        <v>3</v>
      </c>
      <c r="F113" s="17">
        <v>0.1</v>
      </c>
      <c r="G113" s="17">
        <v>0.2</v>
      </c>
      <c r="H113" s="24">
        <f t="shared" si="4"/>
        <v>0.12000000000000002</v>
      </c>
    </row>
    <row r="114" spans="1:8">
      <c r="A114" s="17"/>
      <c r="B114" s="2" t="s">
        <v>126</v>
      </c>
      <c r="C114" s="2"/>
      <c r="D114" s="17">
        <v>1</v>
      </c>
      <c r="E114" s="17">
        <v>3</v>
      </c>
      <c r="F114" s="17">
        <v>1.5</v>
      </c>
      <c r="G114" s="17">
        <v>0.15</v>
      </c>
      <c r="H114" s="24">
        <f t="shared" si="4"/>
        <v>0.67499999999999993</v>
      </c>
    </row>
    <row r="115" spans="1:8">
      <c r="A115" s="17"/>
      <c r="B115" s="2"/>
      <c r="C115" s="2"/>
      <c r="D115" s="17">
        <v>2</v>
      </c>
      <c r="E115" s="17">
        <v>4.2</v>
      </c>
      <c r="F115" s="17">
        <v>1</v>
      </c>
      <c r="G115" s="17">
        <v>0.15</v>
      </c>
      <c r="H115" s="24">
        <f>F115*E115*D115*G115</f>
        <v>1.26</v>
      </c>
    </row>
    <row r="116" spans="1:8">
      <c r="A116" s="17"/>
      <c r="B116" s="2" t="s">
        <v>127</v>
      </c>
      <c r="C116" s="2"/>
      <c r="D116" s="17">
        <v>25</v>
      </c>
      <c r="E116" s="17">
        <v>1</v>
      </c>
      <c r="F116" s="17">
        <v>0.15</v>
      </c>
      <c r="G116" s="17">
        <v>0.15</v>
      </c>
      <c r="H116" s="24">
        <f>F116*E116*D116*G116</f>
        <v>0.5625</v>
      </c>
    </row>
    <row r="117" spans="1:8">
      <c r="A117" s="17"/>
      <c r="B117" s="67" t="s">
        <v>308</v>
      </c>
      <c r="C117" s="67"/>
      <c r="D117" s="17">
        <v>2</v>
      </c>
      <c r="E117" s="17">
        <v>6.5</v>
      </c>
      <c r="F117" s="17">
        <v>0.2</v>
      </c>
      <c r="G117" s="17">
        <v>0.2</v>
      </c>
      <c r="H117" s="24">
        <f>F117*E117*D117</f>
        <v>2.6</v>
      </c>
    </row>
    <row r="118" spans="1:8">
      <c r="A118" s="17"/>
      <c r="B118" s="2" t="s">
        <v>128</v>
      </c>
      <c r="C118" s="2"/>
      <c r="D118" s="17">
        <v>4</v>
      </c>
      <c r="E118" s="17">
        <v>4.5</v>
      </c>
      <c r="F118" s="17">
        <v>0.7</v>
      </c>
      <c r="G118" s="17">
        <v>0.08</v>
      </c>
      <c r="H118" s="24">
        <f>F118*E118*D118*G118</f>
        <v>1.008</v>
      </c>
    </row>
    <row r="119" spans="1:8">
      <c r="A119" s="17"/>
      <c r="B119" s="2"/>
      <c r="C119" s="2"/>
      <c r="D119" s="17">
        <v>1</v>
      </c>
      <c r="E119" s="17">
        <v>4.5</v>
      </c>
      <c r="F119" s="17">
        <v>0.7</v>
      </c>
      <c r="G119" s="17">
        <v>0.08</v>
      </c>
      <c r="H119" s="24">
        <f>F119*E119*D119*G119</f>
        <v>0.252</v>
      </c>
    </row>
    <row r="120" spans="1:8">
      <c r="A120" s="17"/>
      <c r="B120" s="2" t="s">
        <v>60</v>
      </c>
      <c r="C120" s="2"/>
      <c r="D120" s="17"/>
      <c r="E120" s="17"/>
      <c r="F120" s="17"/>
      <c r="G120" s="17"/>
      <c r="H120" s="22">
        <f>SUM(H100:H119)</f>
        <v>51.374200000000002</v>
      </c>
    </row>
    <row r="121" spans="1:8">
      <c r="A121" s="17"/>
      <c r="B121" s="2" t="s">
        <v>129</v>
      </c>
      <c r="C121" s="2"/>
      <c r="D121" s="17"/>
      <c r="E121" s="17"/>
      <c r="F121" s="17"/>
      <c r="G121" s="17"/>
      <c r="H121" s="17"/>
    </row>
    <row r="122" spans="1:8">
      <c r="A122" s="17"/>
      <c r="B122" s="2" t="s">
        <v>130</v>
      </c>
      <c r="C122" s="2"/>
      <c r="D122" s="17">
        <v>1</v>
      </c>
      <c r="E122" s="17">
        <v>4.5</v>
      </c>
      <c r="F122" s="17">
        <v>3</v>
      </c>
      <c r="G122" s="17">
        <v>0.12</v>
      </c>
      <c r="H122" s="17">
        <f>G122*F122*E122*D122</f>
        <v>1.6199999999999999</v>
      </c>
    </row>
    <row r="123" spans="1:8">
      <c r="A123" s="17"/>
      <c r="B123" s="2" t="s">
        <v>187</v>
      </c>
      <c r="C123" s="2"/>
      <c r="D123" s="17">
        <v>1</v>
      </c>
      <c r="E123" s="17">
        <v>4</v>
      </c>
      <c r="F123" s="17">
        <v>6</v>
      </c>
      <c r="G123" s="17">
        <v>0.12</v>
      </c>
      <c r="H123" s="17">
        <f>G123*F123*E123*D123</f>
        <v>2.88</v>
      </c>
    </row>
    <row r="124" spans="1:8">
      <c r="A124" s="17"/>
      <c r="B124" s="2" t="s">
        <v>217</v>
      </c>
      <c r="C124" s="2"/>
      <c r="D124" s="17"/>
      <c r="E124" s="17"/>
      <c r="F124" s="17"/>
      <c r="G124" s="17"/>
      <c r="H124" s="17">
        <f>H122+H123</f>
        <v>4.5</v>
      </c>
    </row>
    <row r="125" spans="1:8">
      <c r="A125" s="17"/>
      <c r="B125" s="2" t="s">
        <v>170</v>
      </c>
      <c r="C125" s="2"/>
      <c r="D125" s="17"/>
      <c r="E125" s="17"/>
      <c r="F125" s="17"/>
      <c r="G125" s="17"/>
      <c r="H125" s="22">
        <f>H120-H124</f>
        <v>46.874200000000002</v>
      </c>
    </row>
    <row r="126" spans="1:8">
      <c r="A126" s="17"/>
      <c r="B126" s="2" t="s">
        <v>98</v>
      </c>
      <c r="C126" s="2"/>
      <c r="D126" s="17"/>
      <c r="E126" s="17"/>
      <c r="F126" s="17"/>
      <c r="G126" s="17"/>
      <c r="H126" s="30">
        <v>47</v>
      </c>
    </row>
    <row r="127" spans="1:8" ht="180">
      <c r="A127" s="17"/>
      <c r="B127" s="2" t="s">
        <v>131</v>
      </c>
      <c r="C127" s="2"/>
      <c r="D127" s="2"/>
      <c r="E127" s="2"/>
      <c r="F127" s="2"/>
      <c r="G127" s="2"/>
      <c r="H127" s="17"/>
    </row>
    <row r="128" spans="1:8">
      <c r="A128" s="17"/>
      <c r="B128" s="2" t="s">
        <v>132</v>
      </c>
      <c r="C128" s="2"/>
      <c r="D128" s="2">
        <v>16</v>
      </c>
      <c r="E128" s="2">
        <v>0.6</v>
      </c>
      <c r="F128" s="2">
        <v>0.3</v>
      </c>
      <c r="G128" s="2">
        <v>3.45</v>
      </c>
      <c r="H128" s="17">
        <f>G128*F128*E128*D128</f>
        <v>9.9359999999999982</v>
      </c>
    </row>
    <row r="129" spans="1:8">
      <c r="A129" s="17"/>
      <c r="B129" s="2" t="s">
        <v>60</v>
      </c>
      <c r="C129" s="2"/>
      <c r="D129" s="2"/>
      <c r="E129" s="2"/>
      <c r="F129" s="2"/>
      <c r="G129" s="2"/>
      <c r="H129" s="30">
        <f>SUM(H128:H128)</f>
        <v>9.9359999999999982</v>
      </c>
    </row>
    <row r="130" spans="1:8" ht="21" customHeight="1">
      <c r="A130" s="17"/>
      <c r="B130" s="2" t="s">
        <v>98</v>
      </c>
      <c r="C130" s="2"/>
      <c r="D130" s="2"/>
      <c r="E130" s="2"/>
      <c r="F130" s="2"/>
      <c r="G130" s="2"/>
      <c r="H130" s="30">
        <v>10</v>
      </c>
    </row>
    <row r="131" spans="1:8" ht="90">
      <c r="A131" s="17"/>
      <c r="B131" s="2" t="s">
        <v>7</v>
      </c>
      <c r="C131" s="2"/>
      <c r="D131" s="17"/>
      <c r="E131" s="17"/>
      <c r="F131" s="17"/>
      <c r="G131" s="17"/>
      <c r="H131" s="17"/>
    </row>
    <row r="132" spans="1:8">
      <c r="A132" s="17"/>
      <c r="B132" s="2" t="s">
        <v>171</v>
      </c>
      <c r="C132" s="2"/>
      <c r="D132" s="17"/>
      <c r="E132" s="17"/>
      <c r="F132" s="17"/>
      <c r="G132" s="17"/>
      <c r="H132" s="17">
        <f>H130+H126</f>
        <v>57</v>
      </c>
    </row>
    <row r="133" spans="1:8">
      <c r="A133" s="17"/>
      <c r="B133" s="2" t="s">
        <v>59</v>
      </c>
      <c r="C133" s="2"/>
      <c r="D133" s="17" t="s">
        <v>134</v>
      </c>
      <c r="E133" s="17"/>
      <c r="F133" s="17"/>
      <c r="G133" s="17"/>
      <c r="H133" s="17">
        <f>H132*140</f>
        <v>7980</v>
      </c>
    </row>
    <row r="134" spans="1:8">
      <c r="A134" s="17"/>
      <c r="B134" s="2" t="s">
        <v>78</v>
      </c>
      <c r="C134" s="2"/>
      <c r="D134" s="17"/>
      <c r="E134" s="17"/>
      <c r="F134" s="17"/>
      <c r="G134" s="17"/>
      <c r="H134" s="30">
        <v>7800</v>
      </c>
    </row>
    <row r="135" spans="1:8" ht="76.5">
      <c r="A135" s="17"/>
      <c r="B135" s="7" t="s">
        <v>172</v>
      </c>
      <c r="C135" s="7"/>
      <c r="D135" s="17"/>
      <c r="E135" s="17"/>
      <c r="F135" s="17"/>
      <c r="G135" s="17"/>
      <c r="H135" s="30"/>
    </row>
    <row r="136" spans="1:8">
      <c r="A136" s="17"/>
      <c r="B136" s="7" t="s">
        <v>174</v>
      </c>
      <c r="C136" s="7"/>
      <c r="D136" s="17">
        <v>12</v>
      </c>
      <c r="E136" s="17">
        <v>1.5</v>
      </c>
      <c r="F136" s="17">
        <v>1.5</v>
      </c>
      <c r="G136" s="17"/>
      <c r="H136" s="30">
        <f>D136*E136*F136</f>
        <v>27</v>
      </c>
    </row>
    <row r="137" spans="1:8">
      <c r="A137" s="17"/>
      <c r="B137" s="7"/>
      <c r="C137" s="7"/>
      <c r="D137" s="17">
        <v>2</v>
      </c>
      <c r="E137" s="17">
        <v>0.65</v>
      </c>
      <c r="F137" s="17">
        <v>0.65</v>
      </c>
      <c r="G137" s="17"/>
      <c r="H137" s="30">
        <f>D137*E137*F137</f>
        <v>0.84500000000000008</v>
      </c>
    </row>
    <row r="138" spans="1:8">
      <c r="A138" s="17"/>
      <c r="B138" s="2" t="s">
        <v>59</v>
      </c>
      <c r="C138" s="2"/>
      <c r="D138" s="17"/>
      <c r="E138" s="17"/>
      <c r="F138" s="17"/>
      <c r="G138" s="17"/>
      <c r="H138" s="30">
        <f>SUM(H136:H137)</f>
        <v>27.844999999999999</v>
      </c>
    </row>
    <row r="139" spans="1:8">
      <c r="A139" s="17"/>
      <c r="B139" s="2" t="s">
        <v>59</v>
      </c>
      <c r="C139" s="2"/>
      <c r="D139" s="17" t="s">
        <v>175</v>
      </c>
      <c r="E139" s="17"/>
      <c r="F139" s="17"/>
      <c r="G139" s="17"/>
      <c r="H139" s="17">
        <f>H138*15</f>
        <v>417.67499999999995</v>
      </c>
    </row>
    <row r="140" spans="1:8">
      <c r="A140" s="17"/>
      <c r="B140" s="7" t="s">
        <v>78</v>
      </c>
      <c r="C140" s="7"/>
      <c r="D140" s="17"/>
      <c r="E140" s="17"/>
      <c r="F140" s="17"/>
      <c r="G140" s="17"/>
      <c r="H140" s="30">
        <v>418</v>
      </c>
    </row>
    <row r="141" spans="1:8" ht="63.75">
      <c r="A141" s="17"/>
      <c r="B141" s="7" t="s">
        <v>173</v>
      </c>
      <c r="C141" s="7"/>
      <c r="D141" s="17"/>
      <c r="E141" s="17"/>
      <c r="F141" s="17"/>
      <c r="G141" s="17"/>
      <c r="H141" s="30"/>
    </row>
    <row r="142" spans="1:8">
      <c r="A142" s="17"/>
      <c r="B142" s="2" t="s">
        <v>176</v>
      </c>
      <c r="C142" s="2"/>
      <c r="D142" s="17">
        <v>15</v>
      </c>
      <c r="E142" s="17"/>
      <c r="F142" s="17"/>
      <c r="G142" s="17"/>
      <c r="H142" s="30">
        <v>15</v>
      </c>
    </row>
    <row r="143" spans="1:8">
      <c r="A143" s="17"/>
      <c r="B143" s="2" t="s">
        <v>78</v>
      </c>
      <c r="C143" s="2"/>
      <c r="D143" s="17"/>
      <c r="E143" s="17"/>
      <c r="F143" s="17"/>
      <c r="G143" s="17"/>
      <c r="H143" s="30">
        <v>15</v>
      </c>
    </row>
    <row r="144" spans="1:8" ht="229.5">
      <c r="A144" s="17"/>
      <c r="B144" s="7" t="s">
        <v>177</v>
      </c>
      <c r="C144" s="7"/>
      <c r="D144" s="17"/>
      <c r="E144" s="17"/>
      <c r="F144" s="17"/>
      <c r="G144" s="17"/>
      <c r="H144" s="30"/>
    </row>
    <row r="145" spans="1:9">
      <c r="A145" s="17"/>
      <c r="B145" s="37" t="s">
        <v>178</v>
      </c>
      <c r="C145" s="37"/>
      <c r="D145" s="38"/>
      <c r="E145" s="38"/>
      <c r="F145" s="38"/>
      <c r="G145" s="38"/>
      <c r="H145" s="38"/>
      <c r="I145" s="45"/>
    </row>
    <row r="146" spans="1:9">
      <c r="A146" s="17"/>
      <c r="B146" s="37" t="s">
        <v>179</v>
      </c>
      <c r="C146" s="37"/>
      <c r="D146" s="39">
        <v>2</v>
      </c>
      <c r="E146" s="38">
        <v>15</v>
      </c>
      <c r="F146" s="38"/>
      <c r="G146" s="38"/>
      <c r="H146" s="42">
        <f>E146*D146</f>
        <v>30</v>
      </c>
    </row>
    <row r="147" spans="1:9">
      <c r="A147" s="17"/>
      <c r="B147" s="37" t="s">
        <v>80</v>
      </c>
      <c r="C147" s="37"/>
      <c r="D147" s="39">
        <v>12</v>
      </c>
      <c r="E147" s="38">
        <v>1.1000000000000001</v>
      </c>
      <c r="F147" s="38"/>
      <c r="G147" s="38"/>
      <c r="H147" s="42">
        <f>E147*D147</f>
        <v>13.200000000000001</v>
      </c>
    </row>
    <row r="148" spans="1:9">
      <c r="A148" s="17"/>
      <c r="B148" s="37" t="s">
        <v>180</v>
      </c>
      <c r="C148" s="37"/>
      <c r="D148" s="39"/>
      <c r="E148" s="38"/>
      <c r="F148" s="38"/>
      <c r="G148" s="38"/>
      <c r="H148" s="42">
        <f>SUM(H146:H147)</f>
        <v>43.2</v>
      </c>
    </row>
    <row r="149" spans="1:9">
      <c r="A149" s="17"/>
      <c r="B149" s="40" t="s">
        <v>182</v>
      </c>
      <c r="C149" s="40"/>
      <c r="D149" s="39"/>
      <c r="E149" s="38"/>
      <c r="F149" s="38"/>
      <c r="G149" s="38"/>
      <c r="H149" s="43">
        <f>H148*1.822</f>
        <v>78.710400000000007</v>
      </c>
    </row>
    <row r="150" spans="1:9" ht="23.25" customHeight="1">
      <c r="A150" s="17"/>
      <c r="B150" s="37" t="s">
        <v>181</v>
      </c>
      <c r="C150" s="37"/>
      <c r="D150" s="39">
        <v>2</v>
      </c>
      <c r="E150" s="38">
        <v>15</v>
      </c>
      <c r="F150" s="38"/>
      <c r="G150" s="38"/>
      <c r="H150" s="42">
        <f>E150*D150</f>
        <v>30</v>
      </c>
    </row>
    <row r="151" spans="1:9">
      <c r="A151" s="17"/>
      <c r="B151" s="40" t="s">
        <v>183</v>
      </c>
      <c r="C151" s="40"/>
      <c r="D151" s="41"/>
      <c r="E151" s="14"/>
      <c r="F151" s="14"/>
      <c r="G151" s="14"/>
      <c r="H151" s="44">
        <f>H150*1.11</f>
        <v>33.300000000000004</v>
      </c>
    </row>
    <row r="152" spans="1:9">
      <c r="A152" s="17"/>
      <c r="B152" s="2" t="s">
        <v>59</v>
      </c>
      <c r="C152" s="2"/>
      <c r="D152" s="17"/>
      <c r="E152" s="17"/>
      <c r="F152" s="17"/>
      <c r="G152" s="17"/>
      <c r="H152" s="48">
        <f>H149+H151</f>
        <v>112.0104</v>
      </c>
    </row>
    <row r="153" spans="1:9">
      <c r="A153" s="17"/>
      <c r="B153" s="7" t="s">
        <v>78</v>
      </c>
      <c r="C153" s="7"/>
      <c r="D153" s="17"/>
      <c r="E153" s="17"/>
      <c r="F153" s="17"/>
      <c r="G153" s="17"/>
      <c r="H153" s="47">
        <v>115</v>
      </c>
    </row>
    <row r="154" spans="1:9" ht="195">
      <c r="A154" s="17"/>
      <c r="B154" s="6" t="s">
        <v>135</v>
      </c>
      <c r="C154" s="6"/>
      <c r="D154" s="17"/>
      <c r="E154" s="17"/>
      <c r="F154" s="17"/>
      <c r="G154" s="17"/>
      <c r="H154" s="17"/>
    </row>
    <row r="155" spans="1:9">
      <c r="A155" s="17"/>
      <c r="B155" s="6" t="s">
        <v>293</v>
      </c>
      <c r="C155" s="6"/>
      <c r="D155" s="17">
        <v>2</v>
      </c>
      <c r="E155" s="17">
        <v>6.1</v>
      </c>
      <c r="F155" s="17">
        <v>6.1</v>
      </c>
      <c r="G155" s="17"/>
      <c r="H155" s="17">
        <f t="shared" ref="H155:H160" si="5">F155*E155*D155</f>
        <v>74.419999999999987</v>
      </c>
    </row>
    <row r="156" spans="1:9">
      <c r="A156" s="17"/>
      <c r="B156" s="6" t="s">
        <v>294</v>
      </c>
      <c r="C156" s="6"/>
      <c r="D156" s="17">
        <v>1</v>
      </c>
      <c r="E156" s="17">
        <v>6.1</v>
      </c>
      <c r="F156" s="17">
        <v>4.7</v>
      </c>
      <c r="G156" s="17"/>
      <c r="H156" s="17">
        <f t="shared" si="5"/>
        <v>28.669999999999998</v>
      </c>
    </row>
    <row r="157" spans="1:9">
      <c r="A157" s="17"/>
      <c r="B157" s="6" t="s">
        <v>295</v>
      </c>
      <c r="C157" s="6"/>
      <c r="D157" s="17">
        <v>1</v>
      </c>
      <c r="E157" s="17">
        <v>6.1</v>
      </c>
      <c r="F157" s="17">
        <v>3.5</v>
      </c>
      <c r="G157" s="17"/>
      <c r="H157" s="17">
        <f t="shared" si="5"/>
        <v>21.349999999999998</v>
      </c>
    </row>
    <row r="158" spans="1:9">
      <c r="A158" s="17"/>
      <c r="B158" s="6" t="s">
        <v>296</v>
      </c>
      <c r="C158" s="6"/>
      <c r="D158" s="17">
        <v>1</v>
      </c>
      <c r="E158" s="17">
        <v>12.7</v>
      </c>
      <c r="F158" s="17">
        <v>6.3</v>
      </c>
      <c r="G158" s="17"/>
      <c r="H158" s="17">
        <f t="shared" si="5"/>
        <v>80.009999999999991</v>
      </c>
    </row>
    <row r="159" spans="1:9">
      <c r="A159" s="17"/>
      <c r="B159" s="6"/>
      <c r="C159" s="6"/>
      <c r="D159" s="17">
        <v>1</v>
      </c>
      <c r="E159" s="17">
        <v>12.75</v>
      </c>
      <c r="F159" s="17">
        <v>3.1</v>
      </c>
      <c r="G159" s="17"/>
      <c r="H159" s="17">
        <f t="shared" si="5"/>
        <v>39.524999999999999</v>
      </c>
    </row>
    <row r="160" spans="1:9">
      <c r="A160" s="17"/>
      <c r="B160" s="6"/>
      <c r="C160" s="6"/>
      <c r="D160" s="17">
        <v>1</v>
      </c>
      <c r="E160" s="17">
        <v>3</v>
      </c>
      <c r="F160" s="17">
        <v>3.5</v>
      </c>
      <c r="G160" s="17"/>
      <c r="H160" s="17">
        <f t="shared" si="5"/>
        <v>10.5</v>
      </c>
    </row>
    <row r="161" spans="1:8">
      <c r="A161" s="17"/>
      <c r="B161" s="6"/>
      <c r="C161" s="6"/>
      <c r="D161" s="17"/>
      <c r="E161" s="17"/>
      <c r="F161" s="17"/>
      <c r="G161" s="17"/>
      <c r="H161" s="30">
        <f>SUM(H155:H160)</f>
        <v>254.47499999999999</v>
      </c>
    </row>
    <row r="162" spans="1:8">
      <c r="A162" s="17"/>
      <c r="B162" s="6" t="s">
        <v>136</v>
      </c>
      <c r="C162" s="6"/>
      <c r="D162" s="17"/>
      <c r="E162" s="17"/>
      <c r="F162" s="17"/>
      <c r="G162" s="17"/>
      <c r="H162" s="17"/>
    </row>
    <row r="163" spans="1:8">
      <c r="A163" s="17"/>
      <c r="B163" s="6" t="s">
        <v>198</v>
      </c>
      <c r="C163" s="6"/>
      <c r="D163" s="17">
        <v>1</v>
      </c>
      <c r="E163" s="17">
        <v>2.4</v>
      </c>
      <c r="F163" s="17">
        <v>1.5</v>
      </c>
      <c r="G163" s="17"/>
      <c r="H163" s="17">
        <f>F163*E163*D163</f>
        <v>3.5999999999999996</v>
      </c>
    </row>
    <row r="164" spans="1:8">
      <c r="A164" s="17"/>
      <c r="B164" s="6" t="s">
        <v>199</v>
      </c>
      <c r="C164" s="6"/>
      <c r="D164" s="17"/>
      <c r="E164" s="17"/>
      <c r="F164" s="17"/>
      <c r="G164" s="17"/>
      <c r="H164" s="17">
        <f>H161-H163</f>
        <v>250.875</v>
      </c>
    </row>
    <row r="165" spans="1:8">
      <c r="A165" s="17"/>
      <c r="B165" s="6" t="s">
        <v>98</v>
      </c>
      <c r="C165" s="6"/>
      <c r="D165" s="17"/>
      <c r="E165" s="17"/>
      <c r="F165" s="17"/>
      <c r="G165" s="17"/>
      <c r="H165" s="30">
        <v>251</v>
      </c>
    </row>
    <row r="166" spans="1:8" ht="225">
      <c r="A166" s="17"/>
      <c r="B166" s="10" t="s">
        <v>61</v>
      </c>
      <c r="C166" s="10"/>
      <c r="D166" s="17"/>
      <c r="E166" s="17"/>
      <c r="F166" s="17"/>
      <c r="G166" s="17"/>
      <c r="H166" s="17"/>
    </row>
    <row r="167" spans="1:8">
      <c r="A167" s="17"/>
      <c r="B167" s="10" t="s">
        <v>296</v>
      </c>
      <c r="C167" s="10"/>
      <c r="D167" s="17">
        <v>2</v>
      </c>
      <c r="E167" s="24">
        <v>12.75</v>
      </c>
      <c r="F167" s="24">
        <v>1.5</v>
      </c>
      <c r="G167" s="17"/>
      <c r="H167" s="24">
        <f>F167*E167*D167</f>
        <v>38.25</v>
      </c>
    </row>
    <row r="168" spans="1:8">
      <c r="A168" s="17"/>
      <c r="B168" s="10"/>
      <c r="C168" s="10"/>
      <c r="D168" s="17">
        <v>2</v>
      </c>
      <c r="E168" s="24">
        <v>6.75</v>
      </c>
      <c r="F168" s="24">
        <v>1.5</v>
      </c>
      <c r="G168" s="17"/>
      <c r="H168" s="24">
        <f t="shared" ref="H168:H178" si="6">F168*E168*D168</f>
        <v>20.25</v>
      </c>
    </row>
    <row r="169" spans="1:8">
      <c r="A169" s="17"/>
      <c r="B169" s="10" t="s">
        <v>215</v>
      </c>
      <c r="C169" s="10"/>
      <c r="D169" s="17">
        <v>2</v>
      </c>
      <c r="E169" s="24">
        <v>4.5</v>
      </c>
      <c r="F169" s="24">
        <v>1.5</v>
      </c>
      <c r="G169" s="17"/>
      <c r="H169" s="24">
        <f t="shared" si="6"/>
        <v>13.5</v>
      </c>
    </row>
    <row r="170" spans="1:8">
      <c r="A170" s="17"/>
      <c r="B170" s="10" t="s">
        <v>204</v>
      </c>
      <c r="C170" s="10"/>
      <c r="D170" s="17">
        <v>2</v>
      </c>
      <c r="E170" s="24">
        <v>3.1</v>
      </c>
      <c r="F170" s="24">
        <v>1.5</v>
      </c>
      <c r="G170" s="17"/>
      <c r="H170" s="24">
        <f t="shared" si="6"/>
        <v>9.3000000000000007</v>
      </c>
    </row>
    <row r="171" spans="1:8">
      <c r="A171" s="17"/>
      <c r="B171" s="10"/>
      <c r="C171" s="10"/>
      <c r="D171" s="17">
        <v>2</v>
      </c>
      <c r="E171" s="24">
        <v>12.85</v>
      </c>
      <c r="F171" s="24">
        <v>1.5</v>
      </c>
      <c r="G171" s="17"/>
      <c r="H171" s="24">
        <f t="shared" si="6"/>
        <v>38.549999999999997</v>
      </c>
    </row>
    <row r="172" spans="1:8">
      <c r="A172" s="17"/>
      <c r="B172" s="10"/>
      <c r="C172" s="10"/>
      <c r="D172" s="17">
        <v>1</v>
      </c>
      <c r="E172" s="24">
        <v>3.5</v>
      </c>
      <c r="F172" s="24">
        <v>1.5</v>
      </c>
      <c r="G172" s="17"/>
      <c r="H172" s="24">
        <f t="shared" si="6"/>
        <v>5.25</v>
      </c>
    </row>
    <row r="173" spans="1:8">
      <c r="A173" s="17"/>
      <c r="B173" s="10"/>
      <c r="C173" s="10"/>
      <c r="D173" s="17">
        <v>2</v>
      </c>
      <c r="E173" s="24">
        <v>2.5</v>
      </c>
      <c r="F173" s="24">
        <v>1.5</v>
      </c>
      <c r="G173" s="17"/>
      <c r="H173" s="24">
        <f t="shared" si="6"/>
        <v>7.5</v>
      </c>
    </row>
    <row r="174" spans="1:8">
      <c r="A174" s="17"/>
      <c r="B174" s="10"/>
      <c r="C174" s="10"/>
      <c r="D174" s="17">
        <v>2</v>
      </c>
      <c r="E174" s="24">
        <v>3</v>
      </c>
      <c r="F174" s="24">
        <v>1.5</v>
      </c>
      <c r="G174" s="17"/>
      <c r="H174" s="24">
        <f t="shared" si="6"/>
        <v>9</v>
      </c>
    </row>
    <row r="175" spans="1:8">
      <c r="A175" s="17"/>
      <c r="B175" s="10" t="s">
        <v>201</v>
      </c>
      <c r="C175" s="10"/>
      <c r="D175" s="17">
        <v>4</v>
      </c>
      <c r="E175" s="24">
        <v>1.2</v>
      </c>
      <c r="F175" s="24">
        <v>1.5</v>
      </c>
      <c r="G175" s="17"/>
      <c r="H175" s="24">
        <f t="shared" si="6"/>
        <v>7.1999999999999993</v>
      </c>
    </row>
    <row r="176" spans="1:8">
      <c r="A176" s="17"/>
      <c r="B176" s="10"/>
      <c r="C176" s="10"/>
      <c r="D176" s="17">
        <v>4</v>
      </c>
      <c r="E176" s="24">
        <v>1.5</v>
      </c>
      <c r="F176" s="24">
        <v>1.5</v>
      </c>
      <c r="G176" s="17"/>
      <c r="H176" s="24">
        <f t="shared" si="6"/>
        <v>9</v>
      </c>
    </row>
    <row r="177" spans="1:8">
      <c r="A177" s="17"/>
      <c r="B177" s="10"/>
      <c r="C177" s="10"/>
      <c r="D177" s="17">
        <v>2</v>
      </c>
      <c r="E177" s="24">
        <v>1.5</v>
      </c>
      <c r="F177" s="24">
        <v>1.5</v>
      </c>
      <c r="G177" s="17"/>
      <c r="H177" s="24">
        <f t="shared" si="6"/>
        <v>4.5</v>
      </c>
    </row>
    <row r="178" spans="1:8">
      <c r="A178" s="17"/>
      <c r="B178" s="10"/>
      <c r="C178" s="10"/>
      <c r="D178" s="17">
        <v>2</v>
      </c>
      <c r="E178" s="24">
        <v>2.5</v>
      </c>
      <c r="F178" s="24">
        <v>1.5</v>
      </c>
      <c r="G178" s="17"/>
      <c r="H178" s="24">
        <f t="shared" si="6"/>
        <v>7.5</v>
      </c>
    </row>
    <row r="179" spans="1:8">
      <c r="A179" s="17"/>
      <c r="B179" s="10" t="s">
        <v>264</v>
      </c>
      <c r="C179" s="10"/>
      <c r="D179" s="17">
        <v>5</v>
      </c>
      <c r="E179" s="24">
        <v>3</v>
      </c>
      <c r="F179" s="24">
        <v>0.8</v>
      </c>
      <c r="G179" s="17"/>
      <c r="H179" s="24">
        <f>F179*E179*4*2</f>
        <v>19.200000000000003</v>
      </c>
    </row>
    <row r="180" spans="1:8">
      <c r="A180" s="17"/>
      <c r="B180" s="10"/>
      <c r="C180" s="10"/>
      <c r="D180" s="17"/>
      <c r="E180" s="24"/>
      <c r="F180" s="24"/>
      <c r="G180" s="17"/>
      <c r="H180" s="22">
        <f>SUM(H167:H179)</f>
        <v>189</v>
      </c>
    </row>
    <row r="181" spans="1:8">
      <c r="A181" s="17"/>
      <c r="B181" s="6" t="s">
        <v>136</v>
      </c>
      <c r="C181" s="6"/>
      <c r="D181" s="17"/>
      <c r="E181" s="17"/>
      <c r="F181" s="17"/>
      <c r="G181" s="17"/>
      <c r="H181" s="17"/>
    </row>
    <row r="182" spans="1:8">
      <c r="A182" s="17"/>
      <c r="B182" s="6" t="s">
        <v>137</v>
      </c>
      <c r="C182" s="6"/>
      <c r="D182" s="17">
        <v>8</v>
      </c>
      <c r="E182" s="17">
        <v>1.5</v>
      </c>
      <c r="F182" s="17">
        <v>0.3</v>
      </c>
      <c r="G182" s="17"/>
      <c r="H182" s="17">
        <f>F182*E182*D182</f>
        <v>3.5999999999999996</v>
      </c>
    </row>
    <row r="183" spans="1:8">
      <c r="A183" s="17"/>
      <c r="B183" s="6" t="s">
        <v>138</v>
      </c>
      <c r="C183" s="6"/>
      <c r="D183" s="17">
        <v>2</v>
      </c>
      <c r="E183" s="24">
        <v>1.5</v>
      </c>
      <c r="F183" s="24">
        <v>1.5</v>
      </c>
      <c r="G183" s="17"/>
      <c r="H183" s="17">
        <f>F183*E183*D183</f>
        <v>4.5</v>
      </c>
    </row>
    <row r="184" spans="1:8">
      <c r="A184" s="17"/>
      <c r="B184" s="6" t="s">
        <v>138</v>
      </c>
      <c r="C184" s="6"/>
      <c r="D184" s="17">
        <v>1</v>
      </c>
      <c r="E184" s="24">
        <v>1.2</v>
      </c>
      <c r="F184" s="24">
        <v>1.5</v>
      </c>
      <c r="G184" s="17"/>
      <c r="H184" s="17">
        <f>F184*E184*D184</f>
        <v>1.7999999999999998</v>
      </c>
    </row>
    <row r="185" spans="1:8">
      <c r="A185" s="17"/>
      <c r="B185" s="6" t="s">
        <v>139</v>
      </c>
      <c r="C185" s="6"/>
      <c r="D185" s="17"/>
      <c r="E185" s="17"/>
      <c r="F185" s="17"/>
      <c r="G185" s="17"/>
      <c r="H185" s="17">
        <f>SUM(H182:H184)</f>
        <v>9.8999999999999986</v>
      </c>
    </row>
    <row r="186" spans="1:8">
      <c r="A186" s="17"/>
      <c r="B186" s="6" t="s">
        <v>199</v>
      </c>
      <c r="C186" s="6"/>
      <c r="D186" s="17"/>
      <c r="E186" s="17"/>
      <c r="F186" s="17"/>
      <c r="G186" s="17"/>
      <c r="H186" s="22">
        <f>H180-H185</f>
        <v>179.1</v>
      </c>
    </row>
    <row r="187" spans="1:8">
      <c r="A187" s="17"/>
      <c r="B187" s="6" t="s">
        <v>188</v>
      </c>
      <c r="C187" s="6"/>
      <c r="D187" s="17"/>
      <c r="E187" s="17"/>
      <c r="F187" s="17"/>
      <c r="G187" s="17"/>
      <c r="H187" s="22">
        <v>180</v>
      </c>
    </row>
    <row r="188" spans="1:8" ht="195">
      <c r="A188" s="17"/>
      <c r="B188" s="6" t="s">
        <v>62</v>
      </c>
      <c r="C188" s="6"/>
      <c r="D188" s="17"/>
      <c r="E188" s="17"/>
      <c r="F188" s="17"/>
      <c r="G188" s="17"/>
      <c r="H188" s="22"/>
    </row>
    <row r="189" spans="1:8">
      <c r="A189" s="17"/>
      <c r="B189" s="6" t="s">
        <v>297</v>
      </c>
      <c r="C189" s="6"/>
      <c r="D189" s="17">
        <v>2</v>
      </c>
      <c r="E189" s="17">
        <v>1.3</v>
      </c>
      <c r="F189" s="17">
        <v>1.5</v>
      </c>
      <c r="G189" s="17"/>
      <c r="H189" s="22">
        <f>F189*E189*D189</f>
        <v>3.9000000000000004</v>
      </c>
    </row>
    <row r="190" spans="1:8">
      <c r="A190" s="17"/>
      <c r="B190" s="6" t="s">
        <v>184</v>
      </c>
      <c r="C190" s="6"/>
      <c r="D190" s="17"/>
      <c r="E190" s="17"/>
      <c r="F190" s="17"/>
      <c r="G190" s="17"/>
      <c r="H190" s="22">
        <f>SUM(H189:H189)</f>
        <v>3.9000000000000004</v>
      </c>
    </row>
    <row r="191" spans="1:8">
      <c r="A191" s="17"/>
      <c r="B191" s="6" t="s">
        <v>188</v>
      </c>
      <c r="C191" s="6"/>
      <c r="D191" s="17"/>
      <c r="E191" s="17"/>
      <c r="F191" s="17"/>
      <c r="G191" s="17"/>
      <c r="H191" s="22">
        <v>4</v>
      </c>
    </row>
    <row r="192" spans="1:8">
      <c r="A192" s="17"/>
      <c r="B192" s="6"/>
      <c r="C192" s="6"/>
      <c r="D192" s="17"/>
      <c r="E192" s="17"/>
      <c r="F192" s="17"/>
      <c r="G192" s="17"/>
      <c r="H192" s="22"/>
    </row>
    <row r="193" spans="1:8" ht="60">
      <c r="A193" s="17"/>
      <c r="B193" s="2" t="s">
        <v>31</v>
      </c>
      <c r="C193" s="2"/>
      <c r="D193" s="17"/>
      <c r="E193" s="17"/>
      <c r="F193" s="17"/>
      <c r="G193" s="17"/>
      <c r="H193" s="17"/>
    </row>
    <row r="194" spans="1:8">
      <c r="A194" s="17"/>
      <c r="B194" s="2" t="s">
        <v>301</v>
      </c>
      <c r="C194" s="2"/>
      <c r="D194" s="17">
        <v>8</v>
      </c>
      <c r="E194" s="17">
        <v>13</v>
      </c>
      <c r="F194" s="17">
        <v>3.5</v>
      </c>
      <c r="G194" s="17"/>
      <c r="H194" s="24">
        <f>F194*E194*D194</f>
        <v>364</v>
      </c>
    </row>
    <row r="195" spans="1:8">
      <c r="A195" s="17"/>
      <c r="B195" s="5" t="s">
        <v>334</v>
      </c>
      <c r="C195" s="5"/>
      <c r="D195" s="17" t="s">
        <v>319</v>
      </c>
      <c r="E195" s="17">
        <v>3.5</v>
      </c>
      <c r="F195" s="17">
        <v>0.5</v>
      </c>
      <c r="G195" s="17"/>
      <c r="H195" s="24">
        <f>F195*E195*3*8</f>
        <v>42</v>
      </c>
    </row>
    <row r="196" spans="1:8">
      <c r="A196" s="17"/>
      <c r="B196" s="2" t="s">
        <v>303</v>
      </c>
      <c r="C196" s="2"/>
      <c r="D196" s="17">
        <v>4</v>
      </c>
      <c r="E196" s="17">
        <v>6.5</v>
      </c>
      <c r="F196" s="17">
        <v>3.5</v>
      </c>
      <c r="G196" s="17"/>
      <c r="H196" s="24">
        <f t="shared" ref="H196:H201" si="7">F196*E196*D196</f>
        <v>91</v>
      </c>
    </row>
    <row r="197" spans="1:8">
      <c r="A197" s="17"/>
      <c r="B197" s="2" t="s">
        <v>302</v>
      </c>
      <c r="C197" s="2"/>
      <c r="D197" s="17">
        <v>2</v>
      </c>
      <c r="E197" s="17">
        <v>9.5</v>
      </c>
      <c r="F197" s="17">
        <v>3.5</v>
      </c>
      <c r="G197" s="17"/>
      <c r="H197" s="24">
        <f t="shared" si="7"/>
        <v>66.5</v>
      </c>
    </row>
    <row r="198" spans="1:8">
      <c r="A198" s="17"/>
      <c r="B198" s="2" t="s">
        <v>304</v>
      </c>
      <c r="C198" s="2"/>
      <c r="D198" s="17">
        <v>30</v>
      </c>
      <c r="E198" s="17">
        <v>1.5</v>
      </c>
      <c r="F198" s="17">
        <v>0.6</v>
      </c>
      <c r="G198" s="17"/>
      <c r="H198" s="24">
        <f t="shared" si="7"/>
        <v>26.999999999999996</v>
      </c>
    </row>
    <row r="199" spans="1:8">
      <c r="A199" s="17"/>
      <c r="B199" s="67" t="s">
        <v>307</v>
      </c>
      <c r="C199" s="67"/>
      <c r="D199" s="17">
        <v>4</v>
      </c>
      <c r="E199" s="17">
        <v>6.5</v>
      </c>
      <c r="F199" s="17">
        <v>1</v>
      </c>
      <c r="G199" s="17"/>
      <c r="H199" s="24">
        <f t="shared" si="7"/>
        <v>26</v>
      </c>
    </row>
    <row r="200" spans="1:8">
      <c r="A200" s="17"/>
      <c r="B200" s="2" t="s">
        <v>305</v>
      </c>
      <c r="C200" s="2"/>
      <c r="D200" s="17">
        <v>16</v>
      </c>
      <c r="E200" s="17">
        <v>1.5</v>
      </c>
      <c r="F200" s="17">
        <v>3.45</v>
      </c>
      <c r="G200" s="17"/>
      <c r="H200" s="24">
        <f t="shared" si="7"/>
        <v>82.800000000000011</v>
      </c>
    </row>
    <row r="201" spans="1:8">
      <c r="A201" s="17"/>
      <c r="B201" s="10" t="s">
        <v>296</v>
      </c>
      <c r="C201" s="10"/>
      <c r="D201" s="17">
        <v>2</v>
      </c>
      <c r="E201" s="24">
        <v>12.75</v>
      </c>
      <c r="F201" s="24">
        <v>1.5</v>
      </c>
      <c r="G201" s="17"/>
      <c r="H201" s="24">
        <f t="shared" si="7"/>
        <v>38.25</v>
      </c>
    </row>
    <row r="202" spans="1:8">
      <c r="A202" s="17"/>
      <c r="B202" s="10"/>
      <c r="C202" s="10"/>
      <c r="D202" s="17">
        <v>2</v>
      </c>
      <c r="E202" s="24">
        <v>6.75</v>
      </c>
      <c r="F202" s="24">
        <v>1.5</v>
      </c>
      <c r="G202" s="17"/>
      <c r="H202" s="24">
        <f t="shared" ref="H202:H215" si="8">F202*E202*D202</f>
        <v>20.25</v>
      </c>
    </row>
    <row r="203" spans="1:8">
      <c r="A203" s="17"/>
      <c r="B203" s="10" t="s">
        <v>204</v>
      </c>
      <c r="C203" s="10"/>
      <c r="D203" s="17">
        <v>2</v>
      </c>
      <c r="E203" s="24">
        <v>3.1</v>
      </c>
      <c r="F203" s="24">
        <v>1.5</v>
      </c>
      <c r="G203" s="17"/>
      <c r="H203" s="24">
        <f t="shared" si="8"/>
        <v>9.3000000000000007</v>
      </c>
    </row>
    <row r="204" spans="1:8">
      <c r="A204" s="17"/>
      <c r="B204" s="10"/>
      <c r="C204" s="10"/>
      <c r="D204" s="17">
        <v>2</v>
      </c>
      <c r="E204" s="24">
        <v>12.85</v>
      </c>
      <c r="F204" s="24">
        <v>1.5</v>
      </c>
      <c r="G204" s="17"/>
      <c r="H204" s="24">
        <f t="shared" si="8"/>
        <v>38.549999999999997</v>
      </c>
    </row>
    <row r="205" spans="1:8">
      <c r="A205" s="17"/>
      <c r="B205" s="10"/>
      <c r="C205" s="10"/>
      <c r="D205" s="17">
        <v>1</v>
      </c>
      <c r="E205" s="24">
        <v>3.5</v>
      </c>
      <c r="F205" s="24">
        <v>1.5</v>
      </c>
      <c r="G205" s="17"/>
      <c r="H205" s="24">
        <f t="shared" si="8"/>
        <v>5.25</v>
      </c>
    </row>
    <row r="206" spans="1:8">
      <c r="A206" s="17"/>
      <c r="B206" s="10"/>
      <c r="C206" s="10"/>
      <c r="D206" s="17">
        <v>2</v>
      </c>
      <c r="E206" s="24">
        <v>2.5</v>
      </c>
      <c r="F206" s="24">
        <v>1.5</v>
      </c>
      <c r="G206" s="17"/>
      <c r="H206" s="24">
        <f t="shared" si="8"/>
        <v>7.5</v>
      </c>
    </row>
    <row r="207" spans="1:8">
      <c r="A207" s="17"/>
      <c r="B207" s="10"/>
      <c r="C207" s="10"/>
      <c r="D207" s="17">
        <v>2</v>
      </c>
      <c r="E207" s="24">
        <v>3</v>
      </c>
      <c r="F207" s="24">
        <v>1.5</v>
      </c>
      <c r="G207" s="17"/>
      <c r="H207" s="24">
        <f t="shared" si="8"/>
        <v>9</v>
      </c>
    </row>
    <row r="208" spans="1:8">
      <c r="A208" s="17"/>
      <c r="B208" s="10" t="s">
        <v>205</v>
      </c>
      <c r="C208" s="10"/>
      <c r="D208" s="17">
        <v>4</v>
      </c>
      <c r="E208" s="24">
        <v>1.8</v>
      </c>
      <c r="F208" s="24">
        <v>3.55</v>
      </c>
      <c r="G208" s="17"/>
      <c r="H208" s="24">
        <f t="shared" si="8"/>
        <v>25.56</v>
      </c>
    </row>
    <row r="209" spans="1:8">
      <c r="A209" s="17"/>
      <c r="B209" s="10"/>
      <c r="C209" s="10"/>
      <c r="D209" s="17">
        <v>4</v>
      </c>
      <c r="E209" s="24">
        <v>3</v>
      </c>
      <c r="F209" s="24">
        <v>3.55</v>
      </c>
      <c r="G209" s="17"/>
      <c r="H209" s="24">
        <f t="shared" si="8"/>
        <v>42.599999999999994</v>
      </c>
    </row>
    <row r="210" spans="1:8">
      <c r="A210" s="17"/>
      <c r="B210" s="10" t="s">
        <v>201</v>
      </c>
      <c r="C210" s="10"/>
      <c r="D210" s="17">
        <v>4</v>
      </c>
      <c r="E210" s="24">
        <v>1.2</v>
      </c>
      <c r="F210" s="24">
        <v>1.5</v>
      </c>
      <c r="G210" s="17"/>
      <c r="H210" s="24">
        <f t="shared" si="8"/>
        <v>7.1999999999999993</v>
      </c>
    </row>
    <row r="211" spans="1:8">
      <c r="A211" s="17"/>
      <c r="B211" s="10"/>
      <c r="C211" s="10"/>
      <c r="D211" s="17">
        <v>4</v>
      </c>
      <c r="E211" s="24">
        <v>1.5</v>
      </c>
      <c r="F211" s="24">
        <v>1.5</v>
      </c>
      <c r="G211" s="17"/>
      <c r="H211" s="24">
        <f t="shared" si="8"/>
        <v>9</v>
      </c>
    </row>
    <row r="212" spans="1:8">
      <c r="A212" s="17"/>
      <c r="B212" s="10"/>
      <c r="C212" s="10"/>
      <c r="D212" s="17">
        <v>2</v>
      </c>
      <c r="E212" s="24">
        <v>1.5</v>
      </c>
      <c r="F212" s="24">
        <v>1.5</v>
      </c>
      <c r="G212" s="17"/>
      <c r="H212" s="24">
        <f t="shared" si="8"/>
        <v>4.5</v>
      </c>
    </row>
    <row r="213" spans="1:8">
      <c r="A213" s="17"/>
      <c r="B213" s="10"/>
      <c r="C213" s="10"/>
      <c r="D213" s="17">
        <v>2</v>
      </c>
      <c r="E213" s="24">
        <v>2.5</v>
      </c>
      <c r="F213" s="24">
        <v>1.5</v>
      </c>
      <c r="G213" s="17"/>
      <c r="H213" s="24">
        <f t="shared" si="8"/>
        <v>7.5</v>
      </c>
    </row>
    <row r="214" spans="1:8">
      <c r="A214" s="17"/>
      <c r="B214" s="10"/>
      <c r="C214" s="10"/>
      <c r="D214" s="17">
        <v>2</v>
      </c>
      <c r="E214" s="24">
        <v>1.2</v>
      </c>
      <c r="F214" s="24">
        <v>1.5</v>
      </c>
      <c r="G214" s="17"/>
      <c r="H214" s="24">
        <f t="shared" si="8"/>
        <v>3.5999999999999996</v>
      </c>
    </row>
    <row r="215" spans="1:8">
      <c r="A215" s="17"/>
      <c r="B215" s="10"/>
      <c r="C215" s="10"/>
      <c r="D215" s="17">
        <v>2</v>
      </c>
      <c r="E215" s="24">
        <v>1.5</v>
      </c>
      <c r="F215" s="24">
        <v>1.5</v>
      </c>
      <c r="G215" s="17"/>
      <c r="H215" s="24">
        <f t="shared" si="8"/>
        <v>4.5</v>
      </c>
    </row>
    <row r="216" spans="1:8">
      <c r="A216" s="17"/>
      <c r="B216" s="10" t="s">
        <v>265</v>
      </c>
      <c r="C216" s="10"/>
      <c r="D216" s="17"/>
      <c r="E216" s="24"/>
      <c r="F216" s="24"/>
      <c r="G216" s="17"/>
      <c r="H216" s="24"/>
    </row>
    <row r="217" spans="1:8">
      <c r="A217" s="17"/>
      <c r="B217" s="3" t="s">
        <v>286</v>
      </c>
      <c r="C217" s="3"/>
      <c r="D217" s="17">
        <v>4</v>
      </c>
      <c r="E217" s="17">
        <v>0.6</v>
      </c>
      <c r="F217" s="17">
        <v>0.6</v>
      </c>
      <c r="G217" s="17"/>
      <c r="H217" s="24">
        <f t="shared" ref="H217:H223" si="9">F217*E217*D217</f>
        <v>1.44</v>
      </c>
    </row>
    <row r="218" spans="1:8">
      <c r="A218" s="17"/>
      <c r="B218" s="52" t="s">
        <v>287</v>
      </c>
      <c r="C218" s="52"/>
      <c r="D218" s="17">
        <v>1</v>
      </c>
      <c r="E218" s="17">
        <v>3</v>
      </c>
      <c r="F218" s="17">
        <v>0.8</v>
      </c>
      <c r="G218" s="17"/>
      <c r="H218" s="24">
        <f t="shared" si="9"/>
        <v>2.4000000000000004</v>
      </c>
    </row>
    <row r="219" spans="1:8">
      <c r="A219" s="17"/>
      <c r="B219" s="3"/>
      <c r="C219" s="3"/>
      <c r="D219" s="17">
        <v>4</v>
      </c>
      <c r="E219" s="17">
        <v>0.6</v>
      </c>
      <c r="F219" s="17">
        <v>0.8</v>
      </c>
      <c r="G219" s="17"/>
      <c r="H219" s="24">
        <f t="shared" si="9"/>
        <v>1.92</v>
      </c>
    </row>
    <row r="220" spans="1:8">
      <c r="A220" s="17"/>
      <c r="B220" s="3" t="s">
        <v>288</v>
      </c>
      <c r="C220" s="3"/>
      <c r="D220" s="17">
        <v>1</v>
      </c>
      <c r="E220" s="17">
        <v>3</v>
      </c>
      <c r="F220" s="17">
        <v>0.8</v>
      </c>
      <c r="G220" s="17"/>
      <c r="H220" s="24">
        <f t="shared" si="9"/>
        <v>2.4000000000000004</v>
      </c>
    </row>
    <row r="221" spans="1:8">
      <c r="A221" s="17"/>
      <c r="B221" s="3"/>
      <c r="C221" s="3"/>
      <c r="D221" s="17">
        <v>4</v>
      </c>
      <c r="E221" s="17">
        <v>0.6</v>
      </c>
      <c r="F221" s="17">
        <v>0.8</v>
      </c>
      <c r="G221" s="17"/>
      <c r="H221" s="24">
        <f t="shared" si="9"/>
        <v>1.92</v>
      </c>
    </row>
    <row r="222" spans="1:8">
      <c r="A222" s="17"/>
      <c r="B222" s="53" t="s">
        <v>289</v>
      </c>
      <c r="C222" s="53"/>
      <c r="D222" s="17">
        <v>1</v>
      </c>
      <c r="E222" s="17">
        <v>3</v>
      </c>
      <c r="F222" s="17">
        <v>0.8</v>
      </c>
      <c r="G222" s="17"/>
      <c r="H222" s="24">
        <f t="shared" si="9"/>
        <v>2.4000000000000004</v>
      </c>
    </row>
    <row r="223" spans="1:8">
      <c r="A223" s="17"/>
      <c r="B223" s="17"/>
      <c r="C223" s="17"/>
      <c r="D223" s="17">
        <v>4</v>
      </c>
      <c r="E223" s="17">
        <v>0.6</v>
      </c>
      <c r="F223" s="17">
        <v>0.8</v>
      </c>
      <c r="G223" s="17"/>
      <c r="H223" s="24">
        <f t="shared" si="9"/>
        <v>1.92</v>
      </c>
    </row>
    <row r="224" spans="1:8">
      <c r="A224" s="17"/>
      <c r="B224" s="10"/>
      <c r="C224" s="10"/>
      <c r="D224" s="17"/>
      <c r="E224" s="24"/>
      <c r="F224" s="24"/>
      <c r="G224" s="17"/>
      <c r="H224" s="22">
        <f>SUM(H194:H223)</f>
        <v>946.25999999999976</v>
      </c>
    </row>
    <row r="225" spans="1:8">
      <c r="A225" s="17"/>
      <c r="B225" s="6" t="s">
        <v>136</v>
      </c>
      <c r="C225" s="6"/>
      <c r="D225" s="17"/>
      <c r="E225" s="17"/>
      <c r="F225" s="17"/>
      <c r="G225" s="17"/>
      <c r="H225" s="17"/>
    </row>
    <row r="226" spans="1:8">
      <c r="A226" s="17"/>
      <c r="B226" s="6" t="s">
        <v>138</v>
      </c>
      <c r="C226" s="6"/>
      <c r="D226" s="17">
        <v>2</v>
      </c>
      <c r="E226" s="24">
        <v>1.5</v>
      </c>
      <c r="F226" s="24">
        <v>1.5</v>
      </c>
      <c r="G226" s="17"/>
      <c r="H226" s="17">
        <f>F226*E226*D226</f>
        <v>4.5</v>
      </c>
    </row>
    <row r="227" spans="1:8">
      <c r="A227" s="17"/>
      <c r="B227" s="6" t="s">
        <v>138</v>
      </c>
      <c r="C227" s="6"/>
      <c r="D227" s="17">
        <v>1</v>
      </c>
      <c r="E227" s="24">
        <v>1.2</v>
      </c>
      <c r="F227" s="24">
        <v>1.5</v>
      </c>
      <c r="G227" s="17"/>
      <c r="H227" s="17">
        <f>F227*E227*D227</f>
        <v>1.7999999999999998</v>
      </c>
    </row>
    <row r="228" spans="1:8">
      <c r="A228" s="17"/>
      <c r="B228" s="6" t="s">
        <v>139</v>
      </c>
      <c r="C228" s="6"/>
      <c r="D228" s="17"/>
      <c r="E228" s="17"/>
      <c r="F228" s="17"/>
      <c r="G228" s="17"/>
      <c r="H228" s="17">
        <f>SUM(H226:H227)</f>
        <v>6.3</v>
      </c>
    </row>
    <row r="229" spans="1:8">
      <c r="A229" s="17"/>
      <c r="B229" s="6" t="s">
        <v>199</v>
      </c>
      <c r="C229" s="6"/>
      <c r="D229" s="17"/>
      <c r="E229" s="17"/>
      <c r="F229" s="17"/>
      <c r="G229" s="17"/>
      <c r="H229" s="22">
        <f>H224-H228</f>
        <v>939.95999999999981</v>
      </c>
    </row>
    <row r="230" spans="1:8">
      <c r="A230" s="17"/>
      <c r="B230" s="6" t="s">
        <v>188</v>
      </c>
      <c r="C230" s="6"/>
      <c r="D230" s="17"/>
      <c r="E230" s="17"/>
      <c r="F230" s="17"/>
      <c r="G230" s="17"/>
      <c r="H230" s="22">
        <v>940</v>
      </c>
    </row>
    <row r="231" spans="1:8" ht="30">
      <c r="A231" s="17"/>
      <c r="B231" s="2" t="s">
        <v>32</v>
      </c>
      <c r="C231" s="2"/>
      <c r="D231" s="17"/>
      <c r="E231" s="17"/>
      <c r="F231" s="17"/>
      <c r="G231" s="17"/>
      <c r="H231" s="17"/>
    </row>
    <row r="232" spans="1:8">
      <c r="A232" s="17"/>
      <c r="B232" s="10" t="s">
        <v>296</v>
      </c>
      <c r="C232" s="10"/>
      <c r="D232" s="17">
        <v>1</v>
      </c>
      <c r="E232" s="24">
        <v>12.75</v>
      </c>
      <c r="F232" s="24">
        <v>12.75</v>
      </c>
      <c r="G232" s="17"/>
      <c r="H232" s="24">
        <f>F232*E232*D232</f>
        <v>162.5625</v>
      </c>
    </row>
    <row r="233" spans="1:8">
      <c r="A233" s="17"/>
      <c r="B233" s="10" t="s">
        <v>206</v>
      </c>
      <c r="C233" s="10"/>
      <c r="D233" s="17">
        <v>2</v>
      </c>
      <c r="E233" s="24">
        <v>13</v>
      </c>
      <c r="F233" s="24">
        <v>1.1000000000000001</v>
      </c>
      <c r="G233" s="17"/>
      <c r="H233" s="24">
        <f t="shared" ref="H233:H238" si="10">F233*E233*D233</f>
        <v>28.6</v>
      </c>
    </row>
    <row r="234" spans="1:8">
      <c r="A234" s="17"/>
      <c r="B234" s="10"/>
      <c r="C234" s="10"/>
      <c r="D234" s="17">
        <v>2</v>
      </c>
      <c r="E234" s="24">
        <v>13</v>
      </c>
      <c r="F234" s="24">
        <v>1.1000000000000001</v>
      </c>
      <c r="G234" s="17"/>
      <c r="H234" s="24">
        <f t="shared" si="10"/>
        <v>28.6</v>
      </c>
    </row>
    <row r="235" spans="1:8">
      <c r="A235" s="17"/>
      <c r="B235" s="10" t="s">
        <v>207</v>
      </c>
      <c r="C235" s="10"/>
      <c r="D235" s="17">
        <v>1</v>
      </c>
      <c r="E235" s="24">
        <v>3</v>
      </c>
      <c r="F235" s="24">
        <v>1.5</v>
      </c>
      <c r="G235" s="17"/>
      <c r="H235" s="24">
        <f t="shared" si="10"/>
        <v>4.5</v>
      </c>
    </row>
    <row r="236" spans="1:8">
      <c r="A236" s="17"/>
      <c r="B236" s="10"/>
      <c r="C236" s="10"/>
      <c r="D236" s="17">
        <v>2</v>
      </c>
      <c r="E236" s="24">
        <v>5.5</v>
      </c>
      <c r="F236" s="24">
        <v>1.5</v>
      </c>
      <c r="G236" s="17"/>
      <c r="H236" s="24">
        <f t="shared" si="10"/>
        <v>16.5</v>
      </c>
    </row>
    <row r="237" spans="1:8">
      <c r="A237" s="17"/>
      <c r="B237" s="10"/>
      <c r="C237" s="10"/>
      <c r="D237" s="17">
        <v>2</v>
      </c>
      <c r="E237" s="24">
        <v>5.5</v>
      </c>
      <c r="F237" s="24">
        <v>0.5</v>
      </c>
      <c r="G237" s="17"/>
      <c r="H237" s="24">
        <f t="shared" si="10"/>
        <v>5.5</v>
      </c>
    </row>
    <row r="238" spans="1:8">
      <c r="A238" s="17"/>
      <c r="B238" s="10" t="s">
        <v>266</v>
      </c>
      <c r="C238" s="10"/>
      <c r="D238" s="17">
        <v>5</v>
      </c>
      <c r="E238" s="24">
        <v>3</v>
      </c>
      <c r="F238" s="24">
        <v>0.8</v>
      </c>
      <c r="G238" s="17"/>
      <c r="H238" s="24">
        <f t="shared" si="10"/>
        <v>12.000000000000002</v>
      </c>
    </row>
    <row r="239" spans="1:8">
      <c r="A239" s="17"/>
      <c r="B239" s="10" t="s">
        <v>184</v>
      </c>
      <c r="C239" s="10"/>
      <c r="D239" s="17"/>
      <c r="E239" s="24"/>
      <c r="F239" s="24"/>
      <c r="G239" s="17"/>
      <c r="H239" s="22">
        <f>SUM(H232:H238)</f>
        <v>258.26249999999999</v>
      </c>
    </row>
    <row r="240" spans="1:8">
      <c r="A240" s="17"/>
      <c r="B240" s="10" t="s">
        <v>188</v>
      </c>
      <c r="C240" s="10"/>
      <c r="D240" s="17"/>
      <c r="E240" s="24"/>
      <c r="F240" s="24"/>
      <c r="G240" s="17"/>
      <c r="H240" s="22">
        <v>260</v>
      </c>
    </row>
    <row r="241" spans="1:17" ht="60">
      <c r="A241" s="17"/>
      <c r="B241" s="2" t="s">
        <v>12</v>
      </c>
      <c r="C241" s="2"/>
      <c r="D241" s="17"/>
      <c r="E241" s="17"/>
      <c r="F241" s="17"/>
      <c r="G241" s="17"/>
      <c r="H241" s="17"/>
    </row>
    <row r="242" spans="1:17" ht="22.5" customHeight="1">
      <c r="A242" s="17"/>
      <c r="B242" s="27" t="s">
        <v>296</v>
      </c>
      <c r="C242" s="27"/>
      <c r="D242" s="17">
        <v>2</v>
      </c>
      <c r="E242" s="17">
        <v>12.85</v>
      </c>
      <c r="F242" s="17">
        <f>3.55+0.8+0.1+0.8</f>
        <v>5.2499999999999991</v>
      </c>
      <c r="G242" s="17"/>
      <c r="H242" s="49">
        <f>F242*E242*D242</f>
        <v>134.92499999999998</v>
      </c>
    </row>
    <row r="243" spans="1:17">
      <c r="A243" s="17"/>
      <c r="B243" s="2"/>
      <c r="C243" s="2"/>
      <c r="D243" s="17">
        <v>2</v>
      </c>
      <c r="E243" s="17">
        <v>12.85</v>
      </c>
      <c r="F243" s="17">
        <f>3.55+0.8+0.1+0.8</f>
        <v>5.2499999999999991</v>
      </c>
      <c r="G243" s="17"/>
      <c r="H243" s="49">
        <f>F243*E243*D243</f>
        <v>134.92499999999998</v>
      </c>
    </row>
    <row r="244" spans="1:17">
      <c r="A244" s="17"/>
      <c r="B244" s="2" t="s">
        <v>222</v>
      </c>
      <c r="C244" s="2"/>
      <c r="D244" s="17">
        <v>4</v>
      </c>
      <c r="E244" s="17">
        <v>12.85</v>
      </c>
      <c r="F244" s="17">
        <v>1.1000000000000001</v>
      </c>
      <c r="G244" s="17"/>
      <c r="H244" s="49">
        <f>F244*E244*D244</f>
        <v>56.540000000000006</v>
      </c>
    </row>
    <row r="245" spans="1:17">
      <c r="A245" s="17"/>
      <c r="B245" s="2" t="s">
        <v>139</v>
      </c>
      <c r="C245" s="2"/>
      <c r="D245" s="17"/>
      <c r="E245" s="17"/>
      <c r="F245" s="17"/>
      <c r="G245" s="17"/>
      <c r="H245" s="49">
        <f>SUM(H242:H244)</f>
        <v>326.39</v>
      </c>
    </row>
    <row r="246" spans="1:17">
      <c r="A246" s="17"/>
      <c r="B246" s="2" t="s">
        <v>210</v>
      </c>
      <c r="C246" s="2"/>
      <c r="D246" s="17">
        <v>5</v>
      </c>
      <c r="E246" s="17">
        <v>1.5</v>
      </c>
      <c r="F246" s="17">
        <v>1.5</v>
      </c>
      <c r="G246" s="17"/>
      <c r="H246" s="49">
        <f>F246*E246*D246</f>
        <v>11.25</v>
      </c>
    </row>
    <row r="247" spans="1:17">
      <c r="A247" s="17"/>
      <c r="B247" s="2" t="s">
        <v>139</v>
      </c>
      <c r="C247" s="2"/>
      <c r="D247" s="17"/>
      <c r="E247" s="17"/>
      <c r="F247" s="17"/>
      <c r="G247" s="17"/>
      <c r="H247" s="49">
        <f>H245-H246</f>
        <v>315.14</v>
      </c>
    </row>
    <row r="248" spans="1:17">
      <c r="A248" s="17"/>
      <c r="B248" s="2" t="s">
        <v>78</v>
      </c>
      <c r="C248" s="2"/>
      <c r="D248" s="17"/>
      <c r="E248" s="17"/>
      <c r="F248" s="17"/>
      <c r="G248" s="17"/>
      <c r="H248" s="22">
        <v>320</v>
      </c>
    </row>
    <row r="249" spans="1:17">
      <c r="A249" s="17"/>
      <c r="B249" s="2"/>
      <c r="C249" s="2"/>
      <c r="D249" s="17"/>
      <c r="E249" s="17"/>
      <c r="F249" s="17"/>
      <c r="G249" s="17"/>
      <c r="H249" s="22"/>
    </row>
    <row r="250" spans="1:17" ht="45">
      <c r="A250" s="17"/>
      <c r="B250" s="2" t="s">
        <v>318</v>
      </c>
      <c r="C250" s="2"/>
      <c r="D250" s="17"/>
      <c r="E250" s="17"/>
      <c r="F250" s="17"/>
      <c r="G250" s="17"/>
      <c r="H250" s="22"/>
    </row>
    <row r="251" spans="1:17">
      <c r="A251" s="17"/>
      <c r="B251" s="5" t="s">
        <v>334</v>
      </c>
      <c r="C251" s="5"/>
      <c r="D251" s="17" t="s">
        <v>319</v>
      </c>
      <c r="E251" s="17">
        <v>3.5</v>
      </c>
      <c r="F251" s="17">
        <v>0.5</v>
      </c>
      <c r="G251" s="17"/>
      <c r="H251" s="24">
        <f>F251*E251*3*8</f>
        <v>42</v>
      </c>
    </row>
    <row r="252" spans="1:17">
      <c r="A252" s="17"/>
      <c r="B252" s="2" t="s">
        <v>188</v>
      </c>
      <c r="C252" s="2"/>
      <c r="D252" s="17"/>
      <c r="E252" s="17"/>
      <c r="F252" s="17"/>
      <c r="G252" s="17"/>
      <c r="H252" s="22">
        <v>45</v>
      </c>
    </row>
    <row r="253" spans="1:17" ht="60">
      <c r="A253" s="17"/>
      <c r="B253" s="2" t="s">
        <v>317</v>
      </c>
      <c r="C253" s="2"/>
      <c r="D253" s="17"/>
      <c r="E253" s="17"/>
      <c r="F253" s="17"/>
      <c r="G253" s="17"/>
      <c r="H253" s="22"/>
    </row>
    <row r="254" spans="1:17">
      <c r="A254" s="17"/>
      <c r="B254" s="2" t="s">
        <v>301</v>
      </c>
      <c r="C254" s="2"/>
      <c r="D254" s="17">
        <v>8</v>
      </c>
      <c r="E254" s="17">
        <v>13</v>
      </c>
      <c r="F254" s="17">
        <v>3.5</v>
      </c>
      <c r="G254" s="17"/>
      <c r="H254" s="24">
        <f>F254*E254*D254</f>
        <v>364</v>
      </c>
    </row>
    <row r="255" spans="1:17">
      <c r="A255" s="17"/>
      <c r="B255" s="2" t="s">
        <v>320</v>
      </c>
      <c r="C255" s="2"/>
      <c r="D255" s="17" t="s">
        <v>319</v>
      </c>
      <c r="E255" s="17">
        <v>3.5</v>
      </c>
      <c r="F255" s="17">
        <v>0.5</v>
      </c>
      <c r="G255" s="17"/>
      <c r="H255" s="24">
        <f>F255*E255*3*8</f>
        <v>42</v>
      </c>
    </row>
    <row r="256" spans="1:17">
      <c r="A256" s="17"/>
      <c r="B256" s="2" t="s">
        <v>303</v>
      </c>
      <c r="C256" s="2"/>
      <c r="D256" s="17">
        <v>4</v>
      </c>
      <c r="E256" s="17">
        <v>6.5</v>
      </c>
      <c r="F256" s="17">
        <v>3.5</v>
      </c>
      <c r="G256" s="17"/>
      <c r="H256" s="24">
        <f t="shared" ref="H256:H270" si="11">F256*E256*D256</f>
        <v>91</v>
      </c>
      <c r="L256" s="68"/>
      <c r="M256" s="23"/>
      <c r="N256" s="23"/>
      <c r="O256" s="23"/>
      <c r="P256" s="23"/>
      <c r="Q256" s="28"/>
    </row>
    <row r="257" spans="1:17">
      <c r="A257" s="17"/>
      <c r="B257" s="2" t="s">
        <v>302</v>
      </c>
      <c r="C257" s="2"/>
      <c r="D257" s="17">
        <v>2</v>
      </c>
      <c r="E257" s="17">
        <v>9.5</v>
      </c>
      <c r="F257" s="17">
        <v>3.5</v>
      </c>
      <c r="G257" s="17"/>
      <c r="H257" s="24">
        <f t="shared" si="11"/>
        <v>66.5</v>
      </c>
      <c r="L257" s="68"/>
      <c r="M257" s="23"/>
      <c r="N257" s="23"/>
      <c r="O257" s="23"/>
      <c r="P257" s="23"/>
      <c r="Q257" s="28"/>
    </row>
    <row r="258" spans="1:17">
      <c r="A258" s="17"/>
      <c r="B258" s="2" t="s">
        <v>304</v>
      </c>
      <c r="C258" s="2"/>
      <c r="D258" s="17">
        <v>30</v>
      </c>
      <c r="E258" s="17">
        <v>1.5</v>
      </c>
      <c r="F258" s="17">
        <v>0.6</v>
      </c>
      <c r="G258" s="17"/>
      <c r="H258" s="24">
        <f t="shared" si="11"/>
        <v>26.999999999999996</v>
      </c>
      <c r="L258" s="68"/>
      <c r="M258" s="23"/>
      <c r="N258" s="23"/>
      <c r="O258" s="23"/>
      <c r="P258" s="23"/>
      <c r="Q258" s="28"/>
    </row>
    <row r="259" spans="1:17">
      <c r="A259" s="17"/>
      <c r="B259" s="67" t="s">
        <v>307</v>
      </c>
      <c r="C259" s="67"/>
      <c r="D259" s="17">
        <v>4</v>
      </c>
      <c r="E259" s="17">
        <v>6.5</v>
      </c>
      <c r="F259" s="17">
        <v>1</v>
      </c>
      <c r="G259" s="17"/>
      <c r="H259" s="24">
        <f t="shared" si="11"/>
        <v>26</v>
      </c>
      <c r="L259" s="68"/>
      <c r="M259" s="23"/>
      <c r="N259" s="23"/>
      <c r="O259" s="23"/>
      <c r="P259" s="23"/>
      <c r="Q259" s="28"/>
    </row>
    <row r="260" spans="1:17">
      <c r="A260" s="17"/>
      <c r="B260" s="2" t="s">
        <v>321</v>
      </c>
      <c r="C260" s="2"/>
      <c r="D260" s="17">
        <v>4</v>
      </c>
      <c r="E260" s="17">
        <v>3</v>
      </c>
      <c r="F260" s="17">
        <v>1.5</v>
      </c>
      <c r="G260" s="17"/>
      <c r="H260" s="24">
        <f t="shared" si="11"/>
        <v>18</v>
      </c>
      <c r="L260" s="68"/>
      <c r="M260" s="23"/>
      <c r="N260" s="23"/>
      <c r="O260" s="23"/>
      <c r="P260" s="23"/>
      <c r="Q260" s="28"/>
    </row>
    <row r="261" spans="1:17">
      <c r="A261" s="17"/>
      <c r="B261" s="2"/>
      <c r="C261" s="2"/>
      <c r="D261" s="17">
        <v>2</v>
      </c>
      <c r="E261" s="17">
        <v>28</v>
      </c>
      <c r="F261" s="17">
        <v>1.5</v>
      </c>
      <c r="G261" s="17"/>
      <c r="H261" s="24">
        <f t="shared" si="11"/>
        <v>84</v>
      </c>
    </row>
    <row r="262" spans="1:17">
      <c r="A262" s="17"/>
      <c r="B262" s="2" t="s">
        <v>332</v>
      </c>
      <c r="C262" s="2"/>
      <c r="D262" s="17"/>
      <c r="E262" s="17"/>
      <c r="F262" s="17"/>
      <c r="G262" s="17"/>
      <c r="H262" s="24">
        <f t="shared" si="11"/>
        <v>0</v>
      </c>
    </row>
    <row r="263" spans="1:17">
      <c r="A263" s="17"/>
      <c r="B263" s="17" t="s">
        <v>325</v>
      </c>
      <c r="C263" s="17"/>
      <c r="D263" s="17">
        <v>2</v>
      </c>
      <c r="E263" s="17">
        <v>6</v>
      </c>
      <c r="F263" s="17">
        <v>6</v>
      </c>
      <c r="G263" s="17"/>
      <c r="H263" s="24">
        <f t="shared" si="11"/>
        <v>72</v>
      </c>
    </row>
    <row r="264" spans="1:17">
      <c r="A264" s="17"/>
      <c r="B264" s="17" t="s">
        <v>326</v>
      </c>
      <c r="C264" s="17"/>
      <c r="D264" s="17">
        <v>1</v>
      </c>
      <c r="E264" s="17">
        <v>6</v>
      </c>
      <c r="F264" s="17">
        <v>4.5</v>
      </c>
      <c r="G264" s="17"/>
      <c r="H264" s="24">
        <f t="shared" si="11"/>
        <v>27</v>
      </c>
    </row>
    <row r="265" spans="1:17">
      <c r="A265" s="17"/>
      <c r="B265" s="17" t="s">
        <v>327</v>
      </c>
      <c r="C265" s="17"/>
      <c r="D265" s="17">
        <v>1</v>
      </c>
      <c r="E265" s="17">
        <v>6</v>
      </c>
      <c r="F265" s="17">
        <v>3</v>
      </c>
      <c r="G265" s="17"/>
      <c r="H265" s="24">
        <f t="shared" si="11"/>
        <v>18</v>
      </c>
    </row>
    <row r="266" spans="1:17">
      <c r="A266" s="17"/>
      <c r="B266" s="17" t="s">
        <v>328</v>
      </c>
      <c r="C266" s="17"/>
      <c r="D266" s="17">
        <v>1</v>
      </c>
      <c r="E266" s="17">
        <v>6</v>
      </c>
      <c r="F266" s="17">
        <v>3</v>
      </c>
      <c r="G266" s="17"/>
      <c r="H266" s="24">
        <f t="shared" si="11"/>
        <v>18</v>
      </c>
    </row>
    <row r="267" spans="1:17">
      <c r="A267" s="17"/>
      <c r="B267" s="17" t="s">
        <v>329</v>
      </c>
      <c r="C267" s="17"/>
      <c r="D267" s="17">
        <v>1</v>
      </c>
      <c r="E267" s="17">
        <v>25</v>
      </c>
      <c r="F267" s="17">
        <v>3</v>
      </c>
      <c r="G267" s="17"/>
      <c r="H267" s="24">
        <f t="shared" si="11"/>
        <v>75</v>
      </c>
    </row>
    <row r="268" spans="1:17">
      <c r="A268" s="17"/>
      <c r="B268" s="17" t="s">
        <v>330</v>
      </c>
      <c r="C268" s="17"/>
      <c r="D268" s="17">
        <v>1</v>
      </c>
      <c r="E268" s="17">
        <v>12.7</v>
      </c>
      <c r="F268" s="17">
        <v>6</v>
      </c>
      <c r="G268" s="17"/>
      <c r="H268" s="24">
        <f t="shared" si="11"/>
        <v>76.199999999999989</v>
      </c>
    </row>
    <row r="269" spans="1:17">
      <c r="A269" s="17"/>
      <c r="B269" s="17" t="s">
        <v>331</v>
      </c>
      <c r="C269" s="17"/>
      <c r="D269" s="17">
        <v>1</v>
      </c>
      <c r="E269" s="17">
        <v>6</v>
      </c>
      <c r="F269" s="17">
        <v>4.5</v>
      </c>
      <c r="G269" s="17"/>
      <c r="H269" s="24">
        <f t="shared" si="11"/>
        <v>27</v>
      </c>
    </row>
    <row r="270" spans="1:17">
      <c r="A270" s="17"/>
      <c r="B270" s="17" t="s">
        <v>221</v>
      </c>
      <c r="C270" s="17"/>
      <c r="D270" s="17">
        <v>1</v>
      </c>
      <c r="E270" s="17">
        <v>12.7</v>
      </c>
      <c r="F270" s="17">
        <v>6</v>
      </c>
      <c r="G270" s="17"/>
      <c r="H270" s="24">
        <f t="shared" si="11"/>
        <v>76.199999999999989</v>
      </c>
    </row>
    <row r="271" spans="1:17">
      <c r="A271" s="17"/>
      <c r="B271" s="2"/>
      <c r="C271" s="2"/>
      <c r="D271" s="17"/>
      <c r="E271" s="17"/>
      <c r="F271" s="17"/>
      <c r="G271" s="17"/>
      <c r="H271" s="22">
        <f>SUM(H254:H270)</f>
        <v>1107.9000000000001</v>
      </c>
    </row>
    <row r="272" spans="1:17">
      <c r="A272" s="17"/>
      <c r="B272" s="2" t="s">
        <v>60</v>
      </c>
      <c r="C272" s="2"/>
      <c r="D272" s="17"/>
      <c r="E272" s="17"/>
      <c r="F272" s="17"/>
      <c r="G272" s="17"/>
      <c r="H272" s="22">
        <v>1110</v>
      </c>
    </row>
    <row r="273" spans="1:8" ht="45">
      <c r="A273" s="17"/>
      <c r="B273" s="2" t="s">
        <v>316</v>
      </c>
      <c r="C273" s="2"/>
      <c r="D273" s="17"/>
      <c r="E273" s="17"/>
      <c r="F273" s="17"/>
      <c r="G273" s="17"/>
      <c r="H273" s="22"/>
    </row>
    <row r="274" spans="1:8">
      <c r="A274" s="17"/>
      <c r="B274" s="10" t="s">
        <v>333</v>
      </c>
      <c r="C274" s="10"/>
      <c r="D274" s="17">
        <v>2</v>
      </c>
      <c r="E274" s="24">
        <v>12.75</v>
      </c>
      <c r="F274" s="24">
        <v>12.75</v>
      </c>
      <c r="G274" s="17"/>
      <c r="H274" s="24">
        <f>F274*E274*D274</f>
        <v>325.125</v>
      </c>
    </row>
    <row r="275" spans="1:8">
      <c r="A275" s="17"/>
      <c r="B275" s="2" t="s">
        <v>98</v>
      </c>
      <c r="C275" s="2"/>
      <c r="D275" s="17"/>
      <c r="E275" s="17"/>
      <c r="F275" s="17"/>
      <c r="G275" s="17"/>
      <c r="H275" s="22">
        <v>330</v>
      </c>
    </row>
    <row r="276" spans="1:8" ht="90">
      <c r="A276" s="17"/>
      <c r="B276" s="2" t="s">
        <v>315</v>
      </c>
      <c r="C276" s="2"/>
      <c r="D276" s="17"/>
      <c r="E276" s="17"/>
      <c r="F276" s="17"/>
      <c r="G276" s="17"/>
      <c r="H276" s="22"/>
    </row>
    <row r="277" spans="1:8">
      <c r="A277" s="17"/>
      <c r="B277" s="2" t="s">
        <v>301</v>
      </c>
      <c r="C277" s="2"/>
      <c r="D277" s="17">
        <v>8</v>
      </c>
      <c r="E277" s="17">
        <v>13</v>
      </c>
      <c r="F277" s="17">
        <v>3.5</v>
      </c>
      <c r="G277" s="17"/>
      <c r="H277" s="24">
        <f>F277*E277*D277</f>
        <v>364</v>
      </c>
    </row>
    <row r="278" spans="1:8">
      <c r="A278" s="17"/>
      <c r="B278" s="2" t="s">
        <v>320</v>
      </c>
      <c r="C278" s="2"/>
      <c r="D278" s="17" t="s">
        <v>319</v>
      </c>
      <c r="E278" s="17">
        <v>3.5</v>
      </c>
      <c r="F278" s="17">
        <v>0.5</v>
      </c>
      <c r="G278" s="17"/>
      <c r="H278" s="24">
        <f>F278*E278*3*8</f>
        <v>42</v>
      </c>
    </row>
    <row r="279" spans="1:8">
      <c r="A279" s="17"/>
      <c r="B279" s="2" t="s">
        <v>303</v>
      </c>
      <c r="C279" s="2"/>
      <c r="D279" s="17">
        <v>4</v>
      </c>
      <c r="E279" s="17">
        <v>6.5</v>
      </c>
      <c r="F279" s="17">
        <v>3.5</v>
      </c>
      <c r="G279" s="17"/>
      <c r="H279" s="24">
        <f t="shared" ref="H279:H284" si="12">F279*E279*D279</f>
        <v>91</v>
      </c>
    </row>
    <row r="280" spans="1:8">
      <c r="A280" s="17"/>
      <c r="B280" s="2" t="s">
        <v>302</v>
      </c>
      <c r="C280" s="2"/>
      <c r="D280" s="17">
        <v>2</v>
      </c>
      <c r="E280" s="17">
        <v>9.5</v>
      </c>
      <c r="F280" s="17">
        <v>3.5</v>
      </c>
      <c r="G280" s="17"/>
      <c r="H280" s="24">
        <f t="shared" si="12"/>
        <v>66.5</v>
      </c>
    </row>
    <row r="281" spans="1:8">
      <c r="A281" s="17"/>
      <c r="B281" s="2" t="s">
        <v>304</v>
      </c>
      <c r="C281" s="2"/>
      <c r="D281" s="17">
        <v>30</v>
      </c>
      <c r="E281" s="17">
        <v>1.5</v>
      </c>
      <c r="F281" s="17">
        <v>0.6</v>
      </c>
      <c r="G281" s="17"/>
      <c r="H281" s="24">
        <f t="shared" si="12"/>
        <v>26.999999999999996</v>
      </c>
    </row>
    <row r="282" spans="1:8">
      <c r="A282" s="17"/>
      <c r="B282" s="67" t="s">
        <v>322</v>
      </c>
      <c r="C282" s="67"/>
      <c r="D282" s="17">
        <v>4</v>
      </c>
      <c r="E282" s="17">
        <v>9.5</v>
      </c>
      <c r="F282" s="17">
        <v>3.5</v>
      </c>
      <c r="G282" s="17"/>
      <c r="H282" s="24">
        <f t="shared" si="12"/>
        <v>133</v>
      </c>
    </row>
    <row r="283" spans="1:8">
      <c r="A283" s="17"/>
      <c r="B283" s="2" t="s">
        <v>321</v>
      </c>
      <c r="C283" s="2"/>
      <c r="D283" s="17">
        <v>4</v>
      </c>
      <c r="E283" s="17">
        <v>3</v>
      </c>
      <c r="F283" s="17">
        <v>1.5</v>
      </c>
      <c r="G283" s="17"/>
      <c r="H283" s="22">
        <f t="shared" si="12"/>
        <v>18</v>
      </c>
    </row>
    <row r="284" spans="1:8">
      <c r="A284" s="17"/>
      <c r="B284" s="2"/>
      <c r="C284" s="2"/>
      <c r="D284" s="17">
        <v>2</v>
      </c>
      <c r="E284" s="17">
        <v>28</v>
      </c>
      <c r="F284" s="17">
        <v>1.5</v>
      </c>
      <c r="G284" s="17"/>
      <c r="H284" s="22">
        <f t="shared" si="12"/>
        <v>84</v>
      </c>
    </row>
    <row r="285" spans="1:8">
      <c r="A285" s="17"/>
      <c r="B285" s="2" t="s">
        <v>60</v>
      </c>
      <c r="C285" s="2"/>
      <c r="D285" s="17"/>
      <c r="E285" s="17"/>
      <c r="F285" s="17"/>
      <c r="G285" s="17"/>
      <c r="H285" s="22">
        <f>SUM(H277:H284)</f>
        <v>825.5</v>
      </c>
    </row>
    <row r="286" spans="1:8">
      <c r="A286" s="17"/>
      <c r="B286" s="2" t="s">
        <v>98</v>
      </c>
      <c r="C286" s="2"/>
      <c r="D286" s="17"/>
      <c r="E286" s="17"/>
      <c r="F286" s="17"/>
      <c r="G286" s="17"/>
      <c r="H286" s="22">
        <v>830</v>
      </c>
    </row>
    <row r="287" spans="1:8" ht="180">
      <c r="A287" s="17"/>
      <c r="B287" s="2" t="s">
        <v>33</v>
      </c>
      <c r="C287" s="2"/>
      <c r="D287" s="17"/>
      <c r="E287" s="24"/>
      <c r="F287" s="24"/>
      <c r="G287" s="24"/>
      <c r="H287" s="24"/>
    </row>
    <row r="288" spans="1:8">
      <c r="A288" s="17"/>
      <c r="B288" s="2" t="s">
        <v>146</v>
      </c>
      <c r="C288" s="2"/>
      <c r="D288" s="17"/>
      <c r="E288" s="24"/>
      <c r="F288" s="24"/>
      <c r="G288" s="24"/>
      <c r="H288" s="24">
        <v>2320</v>
      </c>
    </row>
    <row r="289" spans="1:8">
      <c r="A289" s="17"/>
      <c r="B289" s="2" t="s">
        <v>78</v>
      </c>
      <c r="C289" s="2"/>
      <c r="D289" s="17"/>
      <c r="E289" s="24"/>
      <c r="F289" s="24"/>
      <c r="G289" s="24"/>
      <c r="H289" s="22">
        <v>2320</v>
      </c>
    </row>
    <row r="290" spans="1:8" ht="105">
      <c r="A290" s="17"/>
      <c r="B290" s="2" t="s">
        <v>13</v>
      </c>
      <c r="C290" s="2"/>
      <c r="D290" s="17"/>
      <c r="E290" s="17"/>
      <c r="F290" s="17"/>
      <c r="G290" s="17"/>
      <c r="H290" s="17"/>
    </row>
    <row r="291" spans="1:8">
      <c r="A291" s="17"/>
      <c r="B291" s="2" t="s">
        <v>146</v>
      </c>
      <c r="C291" s="2"/>
      <c r="D291" s="17"/>
      <c r="E291" s="17"/>
      <c r="F291" s="17"/>
      <c r="G291" s="17"/>
      <c r="H291" s="54">
        <f>H248</f>
        <v>320</v>
      </c>
    </row>
    <row r="292" spans="1:8">
      <c r="A292" s="17"/>
      <c r="B292" s="2" t="s">
        <v>78</v>
      </c>
      <c r="C292" s="2"/>
      <c r="D292" s="17"/>
      <c r="E292" s="17"/>
      <c r="F292" s="17"/>
      <c r="G292" s="17"/>
      <c r="H292" s="30">
        <v>320</v>
      </c>
    </row>
    <row r="293" spans="1:8" ht="75">
      <c r="A293" s="17"/>
      <c r="B293" s="2" t="s">
        <v>14</v>
      </c>
      <c r="C293" s="2"/>
      <c r="D293" s="17"/>
      <c r="E293" s="17"/>
      <c r="F293" s="17"/>
      <c r="G293" s="17"/>
      <c r="H293" s="17"/>
    </row>
    <row r="294" spans="1:8">
      <c r="A294" s="17"/>
      <c r="B294" s="2" t="s">
        <v>148</v>
      </c>
      <c r="C294" s="2"/>
      <c r="D294" s="17">
        <v>12</v>
      </c>
      <c r="E294" s="17">
        <v>1.5</v>
      </c>
      <c r="F294" s="17">
        <v>1.5</v>
      </c>
      <c r="G294" s="17"/>
      <c r="H294" s="17">
        <f>D294*E294*F294</f>
        <v>27</v>
      </c>
    </row>
    <row r="295" spans="1:8">
      <c r="A295" s="17"/>
      <c r="B295" s="2"/>
      <c r="C295" s="2"/>
      <c r="D295" s="17">
        <v>2</v>
      </c>
      <c r="E295" s="17">
        <v>0.65</v>
      </c>
      <c r="F295" s="17">
        <v>0.65</v>
      </c>
      <c r="G295" s="17"/>
      <c r="H295" s="17">
        <f>D295*E295*F295</f>
        <v>0.84500000000000008</v>
      </c>
    </row>
    <row r="296" spans="1:8">
      <c r="A296" s="17"/>
      <c r="B296" s="2" t="s">
        <v>139</v>
      </c>
      <c r="C296" s="2"/>
      <c r="D296" s="17" t="s">
        <v>149</v>
      </c>
      <c r="E296" s="17"/>
      <c r="F296" s="17"/>
      <c r="G296" s="17"/>
      <c r="H296" s="54">
        <f>H294+H295</f>
        <v>27.844999999999999</v>
      </c>
    </row>
    <row r="297" spans="1:8">
      <c r="A297" s="17"/>
      <c r="B297" s="2" t="s">
        <v>78</v>
      </c>
      <c r="C297" s="2"/>
      <c r="D297" s="17"/>
      <c r="E297" s="17"/>
      <c r="F297" s="17"/>
      <c r="G297" s="17"/>
      <c r="H297" s="30">
        <v>28</v>
      </c>
    </row>
    <row r="298" spans="1:8" ht="270">
      <c r="A298" s="17"/>
      <c r="B298" s="2" t="s">
        <v>29</v>
      </c>
      <c r="C298" s="2"/>
      <c r="D298" s="17"/>
      <c r="E298" s="17"/>
      <c r="F298" s="17"/>
      <c r="G298" s="17"/>
      <c r="H298" s="17"/>
    </row>
    <row r="299" spans="1:8">
      <c r="A299" s="17"/>
      <c r="B299" s="2" t="s">
        <v>296</v>
      </c>
      <c r="C299" s="2"/>
      <c r="D299" s="17">
        <v>2</v>
      </c>
      <c r="E299" s="17">
        <f>0.9+2.1+2.1</f>
        <v>5.0999999999999996</v>
      </c>
      <c r="F299" s="17"/>
      <c r="G299" s="17"/>
      <c r="H299" s="17">
        <f>E299*D299</f>
        <v>10.199999999999999</v>
      </c>
    </row>
    <row r="300" spans="1:8">
      <c r="A300" s="17"/>
      <c r="B300" s="2"/>
      <c r="C300" s="2"/>
      <c r="D300" s="17">
        <v>4</v>
      </c>
      <c r="E300" s="17">
        <f>0.9+2.1+2.1</f>
        <v>5.0999999999999996</v>
      </c>
      <c r="F300" s="17"/>
      <c r="G300" s="17"/>
      <c r="H300" s="17">
        <f>E300*D300</f>
        <v>20.399999999999999</v>
      </c>
    </row>
    <row r="301" spans="1:8">
      <c r="A301" s="17"/>
      <c r="B301" s="2" t="s">
        <v>94</v>
      </c>
      <c r="C301" s="2"/>
      <c r="D301" s="17">
        <v>2</v>
      </c>
      <c r="E301" s="17">
        <f>2.1+2.1+1</f>
        <v>5.2</v>
      </c>
      <c r="F301" s="17"/>
      <c r="G301" s="17"/>
      <c r="H301" s="17">
        <f>E301*D301</f>
        <v>10.4</v>
      </c>
    </row>
    <row r="302" spans="1:8">
      <c r="A302" s="17"/>
      <c r="B302" s="2" t="s">
        <v>59</v>
      </c>
      <c r="C302" s="2"/>
      <c r="D302" s="17"/>
      <c r="E302" s="17"/>
      <c r="F302" s="17"/>
      <c r="G302" s="17"/>
      <c r="H302" s="17">
        <f>SUM(H299:H301)</f>
        <v>41</v>
      </c>
    </row>
    <row r="303" spans="1:8">
      <c r="A303" s="17"/>
      <c r="B303" s="2" t="s">
        <v>188</v>
      </c>
      <c r="C303" s="2"/>
      <c r="D303" s="17"/>
      <c r="E303" s="17"/>
      <c r="F303" s="17"/>
      <c r="G303" s="17"/>
      <c r="H303" s="30">
        <v>47</v>
      </c>
    </row>
    <row r="304" spans="1:8" ht="293.25">
      <c r="A304" s="17"/>
      <c r="B304" s="5" t="s">
        <v>30</v>
      </c>
      <c r="C304" s="5"/>
      <c r="D304" s="17"/>
      <c r="E304" s="17"/>
      <c r="F304" s="17"/>
      <c r="G304" s="17"/>
      <c r="H304" s="17"/>
    </row>
    <row r="305" spans="1:8">
      <c r="A305" s="17"/>
      <c r="B305" s="2" t="s">
        <v>296</v>
      </c>
      <c r="C305" s="2"/>
      <c r="D305" s="17">
        <v>2</v>
      </c>
      <c r="E305" s="17">
        <v>0.9</v>
      </c>
      <c r="F305" s="17">
        <v>2.1</v>
      </c>
      <c r="G305" s="17"/>
      <c r="H305" s="17">
        <f>F305*E305*D305</f>
        <v>3.7800000000000002</v>
      </c>
    </row>
    <row r="306" spans="1:8">
      <c r="A306" s="17"/>
      <c r="B306" s="2" t="s">
        <v>94</v>
      </c>
      <c r="C306" s="2"/>
      <c r="D306" s="17">
        <v>2</v>
      </c>
      <c r="E306" s="17">
        <v>1</v>
      </c>
      <c r="F306" s="17">
        <v>1.2</v>
      </c>
      <c r="G306" s="17"/>
      <c r="H306" s="17">
        <f>F306*E306*D306</f>
        <v>2.4</v>
      </c>
    </row>
    <row r="307" spans="1:8">
      <c r="A307" s="17"/>
      <c r="B307" s="17" t="s">
        <v>60</v>
      </c>
      <c r="C307" s="17"/>
      <c r="D307" s="17"/>
      <c r="E307" s="17"/>
      <c r="F307" s="17"/>
      <c r="G307" s="17"/>
      <c r="H307" s="17">
        <f>SUM(H305:H306)</f>
        <v>6.18</v>
      </c>
    </row>
    <row r="308" spans="1:8">
      <c r="A308" s="17"/>
      <c r="B308" s="2" t="s">
        <v>188</v>
      </c>
      <c r="C308" s="2"/>
      <c r="D308" s="17"/>
      <c r="E308" s="17"/>
      <c r="F308" s="17"/>
      <c r="G308" s="17"/>
      <c r="H308" s="30">
        <v>18</v>
      </c>
    </row>
    <row r="309" spans="1:8" ht="191.25">
      <c r="A309" s="17"/>
      <c r="B309" s="7" t="s">
        <v>34</v>
      </c>
      <c r="C309" s="7"/>
      <c r="D309" s="17"/>
      <c r="E309" s="17"/>
      <c r="F309" s="17"/>
      <c r="G309" s="17"/>
      <c r="H309" s="17"/>
    </row>
    <row r="310" spans="1:8">
      <c r="A310" s="17"/>
      <c r="B310" s="7" t="s">
        <v>393</v>
      </c>
      <c r="C310" s="7"/>
      <c r="D310" s="17">
        <v>1</v>
      </c>
      <c r="E310" s="17">
        <v>4</v>
      </c>
      <c r="F310" s="17">
        <v>2.5</v>
      </c>
      <c r="G310" s="17"/>
      <c r="H310" s="24">
        <f>D310*E310*F310</f>
        <v>10</v>
      </c>
    </row>
    <row r="311" spans="1:8">
      <c r="A311" s="17"/>
      <c r="B311" s="3" t="s">
        <v>286</v>
      </c>
      <c r="C311" s="3"/>
      <c r="D311" s="17">
        <v>1</v>
      </c>
      <c r="E311" s="24">
        <v>3</v>
      </c>
      <c r="F311" s="24">
        <v>0.65</v>
      </c>
      <c r="G311" s="24"/>
      <c r="H311" s="24">
        <f>D311*E311*F311</f>
        <v>1.9500000000000002</v>
      </c>
    </row>
    <row r="312" spans="1:8">
      <c r="A312" s="17"/>
      <c r="B312" s="52" t="s">
        <v>287</v>
      </c>
      <c r="C312" s="52"/>
      <c r="D312" s="17">
        <v>1</v>
      </c>
      <c r="E312" s="24">
        <v>3</v>
      </c>
      <c r="F312" s="24">
        <v>0.65</v>
      </c>
      <c r="G312" s="24"/>
      <c r="H312" s="24">
        <f>D312*E312*F312</f>
        <v>1.9500000000000002</v>
      </c>
    </row>
    <row r="313" spans="1:8">
      <c r="A313" s="17"/>
      <c r="B313" s="3" t="s">
        <v>288</v>
      </c>
      <c r="C313" s="3"/>
      <c r="D313" s="17">
        <v>1</v>
      </c>
      <c r="E313" s="24">
        <v>3</v>
      </c>
      <c r="F313" s="24">
        <v>0.65</v>
      </c>
      <c r="G313" s="24"/>
      <c r="H313" s="24">
        <f>D313*E313*F313</f>
        <v>1.9500000000000002</v>
      </c>
    </row>
    <row r="314" spans="1:8">
      <c r="A314" s="17"/>
      <c r="B314" s="53" t="s">
        <v>289</v>
      </c>
      <c r="C314" s="53"/>
      <c r="D314" s="17">
        <v>1</v>
      </c>
      <c r="E314" s="24">
        <v>3</v>
      </c>
      <c r="F314" s="24">
        <v>0.65</v>
      </c>
      <c r="G314" s="24"/>
      <c r="H314" s="24">
        <f>D314*E314*F314</f>
        <v>1.9500000000000002</v>
      </c>
    </row>
    <row r="315" spans="1:8">
      <c r="A315" s="17"/>
      <c r="B315" s="53" t="s">
        <v>184</v>
      </c>
      <c r="C315" s="53"/>
      <c r="D315" s="17"/>
      <c r="E315" s="24"/>
      <c r="F315" s="24"/>
      <c r="G315" s="24"/>
      <c r="H315" s="22">
        <f>SUM(H310:H314)</f>
        <v>17.799999999999997</v>
      </c>
    </row>
    <row r="316" spans="1:8">
      <c r="A316" s="17"/>
      <c r="B316" s="3" t="s">
        <v>78</v>
      </c>
      <c r="C316" s="3"/>
      <c r="D316" s="17"/>
      <c r="E316" s="24"/>
      <c r="F316" s="24"/>
      <c r="G316" s="24"/>
      <c r="H316" s="22">
        <v>18</v>
      </c>
    </row>
    <row r="317" spans="1:8" ht="76.5">
      <c r="A317" s="17"/>
      <c r="B317" s="7" t="s">
        <v>35</v>
      </c>
      <c r="C317" s="7"/>
      <c r="D317" s="17"/>
      <c r="E317" s="17"/>
      <c r="F317" s="17"/>
      <c r="G317" s="17"/>
      <c r="H317" s="17"/>
    </row>
    <row r="318" spans="1:8">
      <c r="A318" s="17"/>
      <c r="B318" s="3" t="s">
        <v>286</v>
      </c>
      <c r="C318" s="3"/>
      <c r="D318" s="17">
        <v>2</v>
      </c>
      <c r="E318" s="24">
        <v>3.7</v>
      </c>
      <c r="F318" s="24"/>
      <c r="G318" s="24"/>
      <c r="H318" s="24">
        <f>D318*E318</f>
        <v>7.4</v>
      </c>
    </row>
    <row r="319" spans="1:8">
      <c r="A319" s="17"/>
      <c r="B319" s="52" t="s">
        <v>287</v>
      </c>
      <c r="C319" s="52"/>
      <c r="D319" s="17">
        <v>2</v>
      </c>
      <c r="E319" s="24">
        <v>3.7</v>
      </c>
      <c r="F319" s="24"/>
      <c r="G319" s="24"/>
      <c r="H319" s="24">
        <f>D319*E319</f>
        <v>7.4</v>
      </c>
    </row>
    <row r="320" spans="1:8">
      <c r="A320" s="17"/>
      <c r="B320" s="3" t="s">
        <v>288</v>
      </c>
      <c r="C320" s="3"/>
      <c r="D320" s="17">
        <v>2</v>
      </c>
      <c r="E320" s="24">
        <v>3.7</v>
      </c>
      <c r="F320" s="24"/>
      <c r="G320" s="24"/>
      <c r="H320" s="24">
        <f>D320*E320</f>
        <v>7.4</v>
      </c>
    </row>
    <row r="321" spans="1:12">
      <c r="A321" s="17"/>
      <c r="B321" s="53" t="s">
        <v>289</v>
      </c>
      <c r="C321" s="53"/>
      <c r="D321" s="17">
        <v>2</v>
      </c>
      <c r="E321" s="24">
        <v>3.7</v>
      </c>
      <c r="F321" s="24"/>
      <c r="G321" s="24"/>
      <c r="H321" s="24">
        <f>D321*E321</f>
        <v>7.4</v>
      </c>
    </row>
    <row r="322" spans="1:12">
      <c r="A322" s="17"/>
      <c r="B322" s="7" t="s">
        <v>139</v>
      </c>
      <c r="C322" s="7"/>
      <c r="D322" s="17"/>
      <c r="E322" s="17"/>
      <c r="F322" s="17"/>
      <c r="G322" s="17"/>
      <c r="H322" s="22">
        <f>SUM(H318:H321)</f>
        <v>29.6</v>
      </c>
    </row>
    <row r="323" spans="1:12">
      <c r="A323" s="17"/>
      <c r="B323" s="7" t="s">
        <v>78</v>
      </c>
      <c r="C323" s="7"/>
      <c r="D323" s="17"/>
      <c r="E323" s="17"/>
      <c r="F323" s="17"/>
      <c r="G323" s="17"/>
      <c r="H323" s="22">
        <v>30</v>
      </c>
    </row>
    <row r="324" spans="1:12" ht="114.75" customHeight="1">
      <c r="A324" s="17"/>
      <c r="B324" s="9" t="s">
        <v>36</v>
      </c>
      <c r="C324" s="9"/>
      <c r="D324" s="17"/>
      <c r="E324" s="17"/>
      <c r="F324" s="17"/>
      <c r="G324" s="17"/>
      <c r="H324" s="17"/>
      <c r="L324">
        <f>15+15+2.7+2.7</f>
        <v>35.400000000000006</v>
      </c>
    </row>
    <row r="325" spans="1:12" ht="15" customHeight="1">
      <c r="A325" s="17"/>
      <c r="B325" s="9" t="s">
        <v>69</v>
      </c>
      <c r="C325" s="9"/>
      <c r="D325" s="17"/>
      <c r="E325" s="17"/>
      <c r="F325" s="17"/>
      <c r="G325" s="17"/>
      <c r="H325" s="17"/>
    </row>
    <row r="326" spans="1:12" ht="15" customHeight="1">
      <c r="A326" s="17"/>
      <c r="B326" s="9" t="s">
        <v>298</v>
      </c>
      <c r="C326" s="9"/>
      <c r="D326" s="17">
        <v>5</v>
      </c>
      <c r="E326" s="17">
        <v>6.1</v>
      </c>
      <c r="F326" s="17"/>
      <c r="G326" s="17"/>
      <c r="H326" s="24">
        <f>E326*D326</f>
        <v>30.5</v>
      </c>
    </row>
    <row r="327" spans="1:12" ht="15" customHeight="1">
      <c r="A327" s="17"/>
      <c r="B327" s="11" t="s">
        <v>309</v>
      </c>
      <c r="C327" s="11"/>
      <c r="D327" s="17"/>
      <c r="E327" s="17"/>
      <c r="F327" s="17"/>
      <c r="G327" s="17"/>
      <c r="H327" s="22">
        <f>H326*1.516</f>
        <v>46.238</v>
      </c>
    </row>
    <row r="328" spans="1:12" ht="15" customHeight="1">
      <c r="A328" s="17"/>
      <c r="B328" s="9"/>
      <c r="C328" s="9"/>
      <c r="D328" s="17"/>
      <c r="E328" s="17"/>
      <c r="F328" s="17"/>
      <c r="G328" s="17"/>
      <c r="H328" s="24"/>
    </row>
    <row r="329" spans="1:12" ht="15" customHeight="1">
      <c r="A329" s="17"/>
      <c r="B329" s="9" t="s">
        <v>65</v>
      </c>
      <c r="C329" s="9"/>
      <c r="D329" s="17">
        <v>4</v>
      </c>
      <c r="E329" s="24">
        <v>5.6</v>
      </c>
      <c r="F329" s="24"/>
      <c r="G329" s="24"/>
      <c r="H329" s="24">
        <f>E329*D329</f>
        <v>22.4</v>
      </c>
    </row>
    <row r="330" spans="1:12" ht="15" customHeight="1">
      <c r="A330" s="17"/>
      <c r="B330" s="9" t="s">
        <v>66</v>
      </c>
      <c r="C330" s="9"/>
      <c r="D330" s="17">
        <v>5</v>
      </c>
      <c r="E330" s="24">
        <v>5.0999999999999996</v>
      </c>
      <c r="F330" s="24"/>
      <c r="G330" s="24"/>
      <c r="H330" s="24">
        <f>E330*D330</f>
        <v>25.5</v>
      </c>
    </row>
    <row r="331" spans="1:12" ht="15" customHeight="1">
      <c r="A331" s="17"/>
      <c r="B331" s="9" t="s">
        <v>139</v>
      </c>
      <c r="C331" s="9"/>
      <c r="D331" s="17"/>
      <c r="E331" s="24"/>
      <c r="F331" s="24"/>
      <c r="G331" s="24"/>
      <c r="H331" s="24">
        <f>H329+H330</f>
        <v>47.9</v>
      </c>
    </row>
    <row r="332" spans="1:12" ht="15" customHeight="1">
      <c r="A332" s="17"/>
      <c r="B332" s="11" t="s">
        <v>68</v>
      </c>
      <c r="C332" s="11"/>
      <c r="D332" s="17"/>
      <c r="E332" s="17"/>
      <c r="F332" s="17"/>
      <c r="G332" s="17"/>
      <c r="H332" s="22">
        <f>H331*1.372</f>
        <v>65.718800000000002</v>
      </c>
    </row>
    <row r="333" spans="1:12" ht="15" customHeight="1">
      <c r="A333" s="17"/>
      <c r="B333" s="16" t="s">
        <v>299</v>
      </c>
      <c r="C333" s="16"/>
      <c r="D333" s="31"/>
      <c r="E333" s="32"/>
      <c r="F333" s="32"/>
      <c r="G333" s="33"/>
      <c r="H333" s="34"/>
    </row>
    <row r="334" spans="1:12" ht="15" customHeight="1">
      <c r="A334" s="17"/>
      <c r="B334" s="13" t="s">
        <v>151</v>
      </c>
      <c r="C334" s="13"/>
      <c r="D334" s="31">
        <v>12</v>
      </c>
      <c r="E334" s="24">
        <v>1.5</v>
      </c>
      <c r="F334" s="32">
        <f>E334*D334</f>
        <v>18</v>
      </c>
      <c r="G334" s="16" t="s">
        <v>152</v>
      </c>
      <c r="H334" s="15">
        <f>F334*1.042</f>
        <v>18.756</v>
      </c>
    </row>
    <row r="335" spans="1:12" ht="15" customHeight="1">
      <c r="A335" s="17"/>
      <c r="B335" s="13" t="s">
        <v>86</v>
      </c>
      <c r="C335" s="13"/>
      <c r="D335" s="31">
        <v>12</v>
      </c>
      <c r="E335" s="24">
        <f>3+1.5</f>
        <v>4.5</v>
      </c>
      <c r="F335" s="32">
        <f>E335*D335</f>
        <v>54</v>
      </c>
      <c r="G335" s="16" t="s">
        <v>153</v>
      </c>
      <c r="H335" s="15">
        <f>F335*0.926</f>
        <v>50.004000000000005</v>
      </c>
    </row>
    <row r="336" spans="1:12" ht="21.75" customHeight="1">
      <c r="A336" s="17"/>
      <c r="B336" s="9" t="s">
        <v>139</v>
      </c>
      <c r="C336" s="9"/>
      <c r="D336" s="17"/>
      <c r="E336" s="17"/>
      <c r="F336" s="17"/>
      <c r="G336" s="17"/>
      <c r="H336" s="22">
        <f>SUM(H334:H335)</f>
        <v>68.760000000000005</v>
      </c>
    </row>
    <row r="337" spans="1:8" ht="21.75" customHeight="1">
      <c r="A337" s="17"/>
      <c r="B337" s="9" t="s">
        <v>70</v>
      </c>
      <c r="C337" s="9"/>
      <c r="D337" s="17"/>
      <c r="E337" s="17"/>
      <c r="F337" s="17"/>
      <c r="G337" s="17"/>
      <c r="H337" s="17"/>
    </row>
    <row r="338" spans="1:8" ht="21.75" customHeight="1">
      <c r="A338" s="17"/>
      <c r="B338" s="3" t="s">
        <v>286</v>
      </c>
      <c r="C338" s="3"/>
      <c r="D338" s="17">
        <v>1</v>
      </c>
      <c r="E338" s="24">
        <f>3.45+3+2.7+3.1+2.7</f>
        <v>14.95</v>
      </c>
      <c r="F338" s="17"/>
      <c r="G338" s="17"/>
      <c r="H338" s="24">
        <f t="shared" ref="H338:H343" si="13">E338*D338</f>
        <v>14.95</v>
      </c>
    </row>
    <row r="339" spans="1:8" ht="21.75" customHeight="1">
      <c r="A339" s="17"/>
      <c r="B339" s="52" t="s">
        <v>287</v>
      </c>
      <c r="C339" s="52"/>
      <c r="D339" s="17">
        <v>1</v>
      </c>
      <c r="E339" s="24">
        <f>3+2.5+3.45+2.7+3+1.5</f>
        <v>16.149999999999999</v>
      </c>
      <c r="F339" s="17"/>
      <c r="G339" s="17"/>
      <c r="H339" s="24">
        <f t="shared" si="13"/>
        <v>16.149999999999999</v>
      </c>
    </row>
    <row r="340" spans="1:8" ht="21.75" customHeight="1">
      <c r="A340" s="17"/>
      <c r="B340" s="52" t="s">
        <v>302</v>
      </c>
      <c r="C340" s="52"/>
      <c r="D340" s="17">
        <v>1</v>
      </c>
      <c r="E340" s="24">
        <f>3+2.5+3.45+2.7+3+1.5</f>
        <v>16.149999999999999</v>
      </c>
      <c r="F340" s="17"/>
      <c r="G340" s="17"/>
      <c r="H340" s="24">
        <f t="shared" si="13"/>
        <v>16.149999999999999</v>
      </c>
    </row>
    <row r="341" spans="1:8" ht="21.75" customHeight="1">
      <c r="A341" s="17"/>
      <c r="B341" s="52" t="s">
        <v>306</v>
      </c>
      <c r="C341" s="52"/>
      <c r="D341" s="17">
        <v>1</v>
      </c>
      <c r="E341" s="24">
        <f>3+2.5+3.45+2.7+3+1.5</f>
        <v>16.149999999999999</v>
      </c>
      <c r="F341" s="17"/>
      <c r="G341" s="17"/>
      <c r="H341" s="24">
        <f t="shared" si="13"/>
        <v>16.149999999999999</v>
      </c>
    </row>
    <row r="342" spans="1:8" ht="21.75" customHeight="1">
      <c r="A342" s="17"/>
      <c r="B342" s="3" t="s">
        <v>288</v>
      </c>
      <c r="C342" s="3"/>
      <c r="D342" s="17">
        <v>1</v>
      </c>
      <c r="E342" s="24">
        <f>3+2.5+3.45+2.7+3+1.5</f>
        <v>16.149999999999999</v>
      </c>
      <c r="F342" s="17"/>
      <c r="G342" s="17"/>
      <c r="H342" s="24">
        <f t="shared" si="13"/>
        <v>16.149999999999999</v>
      </c>
    </row>
    <row r="343" spans="1:8" ht="21.75" customHeight="1">
      <c r="A343" s="17"/>
      <c r="B343" s="53" t="s">
        <v>289</v>
      </c>
      <c r="C343" s="53"/>
      <c r="D343" s="17">
        <v>1</v>
      </c>
      <c r="E343" s="24">
        <f>3+2.5+3.45+2.7+3+1.5</f>
        <v>16.149999999999999</v>
      </c>
      <c r="F343" s="17"/>
      <c r="G343" s="17"/>
      <c r="H343" s="24">
        <f t="shared" si="13"/>
        <v>16.149999999999999</v>
      </c>
    </row>
    <row r="344" spans="1:8" ht="21.75" customHeight="1">
      <c r="A344" s="17"/>
      <c r="B344" s="9" t="s">
        <v>139</v>
      </c>
      <c r="C344" s="9"/>
      <c r="D344" s="17"/>
      <c r="E344" s="24"/>
      <c r="F344" s="17"/>
      <c r="G344" s="17"/>
      <c r="H344" s="24">
        <f>SUM(H338:H343)</f>
        <v>95.699999999999989</v>
      </c>
    </row>
    <row r="345" spans="1:8" ht="21.75" customHeight="1">
      <c r="A345" s="17"/>
      <c r="B345" s="11" t="s">
        <v>75</v>
      </c>
      <c r="C345" s="11"/>
      <c r="D345" s="17"/>
      <c r="E345" s="24"/>
      <c r="F345" s="17"/>
      <c r="G345" s="17"/>
      <c r="H345" s="22">
        <f>H344*1.777</f>
        <v>170.05889999999997</v>
      </c>
    </row>
    <row r="346" spans="1:8" ht="21.75" customHeight="1">
      <c r="A346" s="17"/>
      <c r="B346" s="9"/>
      <c r="C346" s="9"/>
      <c r="D346" s="17"/>
      <c r="E346" s="17"/>
      <c r="F346" s="17"/>
      <c r="G346" s="17"/>
      <c r="H346" s="24"/>
    </row>
    <row r="347" spans="1:8" ht="21.75" customHeight="1">
      <c r="A347" s="17"/>
      <c r="B347" s="9" t="s">
        <v>72</v>
      </c>
      <c r="C347" s="9"/>
      <c r="D347" s="17"/>
      <c r="E347" s="17"/>
      <c r="F347" s="17"/>
      <c r="G347" s="17"/>
      <c r="H347" s="24"/>
    </row>
    <row r="348" spans="1:8" ht="21.75" customHeight="1">
      <c r="A348" s="17"/>
      <c r="B348" s="3" t="s">
        <v>286</v>
      </c>
      <c r="C348" s="3"/>
      <c r="D348" s="17">
        <v>1</v>
      </c>
      <c r="E348" s="24">
        <f>2.7+2.7+3.2+2.7</f>
        <v>11.3</v>
      </c>
      <c r="F348" s="17"/>
      <c r="G348" s="17"/>
      <c r="H348" s="24">
        <f t="shared" ref="H348:H353" si="14">E348*D348</f>
        <v>11.3</v>
      </c>
    </row>
    <row r="349" spans="1:8" ht="21.75" customHeight="1">
      <c r="A349" s="17"/>
      <c r="B349" s="52" t="s">
        <v>287</v>
      </c>
      <c r="C349" s="52"/>
      <c r="D349" s="17">
        <v>1</v>
      </c>
      <c r="E349" s="24">
        <f>3+3+2.7+2.5+1.5+2.7+3.45</f>
        <v>18.849999999999998</v>
      </c>
      <c r="F349" s="17"/>
      <c r="G349" s="17"/>
      <c r="H349" s="24">
        <f t="shared" si="14"/>
        <v>18.849999999999998</v>
      </c>
    </row>
    <row r="350" spans="1:8" ht="21.75" customHeight="1">
      <c r="A350" s="17"/>
      <c r="B350" s="52" t="s">
        <v>302</v>
      </c>
      <c r="C350" s="52"/>
      <c r="D350" s="17">
        <v>1</v>
      </c>
      <c r="E350" s="24">
        <f>3+2.5+3.45+2.7+3+1.5</f>
        <v>16.149999999999999</v>
      </c>
      <c r="F350" s="17"/>
      <c r="G350" s="17"/>
      <c r="H350" s="24">
        <f t="shared" si="14"/>
        <v>16.149999999999999</v>
      </c>
    </row>
    <row r="351" spans="1:8" ht="21.75" customHeight="1">
      <c r="A351" s="17"/>
      <c r="B351" s="52" t="s">
        <v>306</v>
      </c>
      <c r="C351" s="52"/>
      <c r="D351" s="17">
        <v>1</v>
      </c>
      <c r="E351" s="24">
        <f>3+2.5+3.45+2.7+3+1.5</f>
        <v>16.149999999999999</v>
      </c>
      <c r="F351" s="17"/>
      <c r="G351" s="17"/>
      <c r="H351" s="24">
        <f t="shared" si="14"/>
        <v>16.149999999999999</v>
      </c>
    </row>
    <row r="352" spans="1:8" ht="21.75" customHeight="1">
      <c r="A352" s="17"/>
      <c r="B352" s="3" t="s">
        <v>288</v>
      </c>
      <c r="C352" s="3"/>
      <c r="D352" s="17">
        <v>1</v>
      </c>
      <c r="E352" s="24">
        <f>3+3+2.7+2.5+1.5+2.7+3.45</f>
        <v>18.849999999999998</v>
      </c>
      <c r="F352" s="17"/>
      <c r="G352" s="17"/>
      <c r="H352" s="24">
        <f t="shared" si="14"/>
        <v>18.849999999999998</v>
      </c>
    </row>
    <row r="353" spans="1:8" ht="21.75" customHeight="1">
      <c r="A353" s="17"/>
      <c r="B353" s="53" t="s">
        <v>289</v>
      </c>
      <c r="C353" s="53"/>
      <c r="D353" s="17">
        <v>1</v>
      </c>
      <c r="E353" s="24">
        <f>3+3+2.7+2.5+1.5+2.7+3.45</f>
        <v>18.849999999999998</v>
      </c>
      <c r="F353" s="17"/>
      <c r="G353" s="17"/>
      <c r="H353" s="24">
        <f t="shared" si="14"/>
        <v>18.849999999999998</v>
      </c>
    </row>
    <row r="354" spans="1:8" ht="21.75" customHeight="1">
      <c r="A354" s="17"/>
      <c r="B354" s="9" t="s">
        <v>60</v>
      </c>
      <c r="C354" s="9"/>
      <c r="D354" s="17"/>
      <c r="E354" s="17"/>
      <c r="F354" s="17"/>
      <c r="G354" s="17"/>
      <c r="H354" s="25">
        <f>SUM(H348:H353)</f>
        <v>100.14999999999999</v>
      </c>
    </row>
    <row r="355" spans="1:8" ht="21.75" customHeight="1">
      <c r="A355" s="17"/>
      <c r="B355" s="11" t="s">
        <v>97</v>
      </c>
      <c r="C355" s="11"/>
      <c r="D355" s="17"/>
      <c r="E355" s="17"/>
      <c r="F355" s="17"/>
      <c r="G355" s="17"/>
      <c r="H355" s="22">
        <f>H354*1.439</f>
        <v>144.11584999999999</v>
      </c>
    </row>
    <row r="356" spans="1:8" ht="21.75" customHeight="1">
      <c r="A356" s="17"/>
      <c r="B356" s="9" t="s">
        <v>79</v>
      </c>
      <c r="C356" s="9"/>
      <c r="D356" s="17"/>
      <c r="E356" s="17"/>
      <c r="F356" s="17"/>
      <c r="G356" s="17"/>
      <c r="H356" s="22">
        <f>H355+H345+H336+H332+H327</f>
        <v>494.89154999999994</v>
      </c>
    </row>
    <row r="357" spans="1:8" ht="21.75" customHeight="1">
      <c r="A357" s="17"/>
      <c r="B357" s="19" t="s">
        <v>78</v>
      </c>
      <c r="C357" s="19"/>
      <c r="D357" s="17"/>
      <c r="E357" s="17"/>
      <c r="F357" s="17"/>
      <c r="G357" s="17"/>
      <c r="H357" s="30">
        <v>500</v>
      </c>
    </row>
    <row r="358" spans="1:8" ht="108" customHeight="1">
      <c r="A358" s="17"/>
      <c r="B358" s="9" t="s">
        <v>76</v>
      </c>
      <c r="C358" s="9"/>
      <c r="D358" s="17"/>
      <c r="E358" s="17"/>
      <c r="F358" s="17"/>
      <c r="G358" s="17"/>
      <c r="H358" s="17"/>
    </row>
    <row r="359" spans="1:8" ht="20.25" customHeight="1">
      <c r="A359" s="17"/>
      <c r="B359" s="9" t="s">
        <v>77</v>
      </c>
      <c r="C359" s="9"/>
      <c r="D359" s="17"/>
      <c r="E359" s="17"/>
      <c r="F359" s="17"/>
      <c r="G359" s="17"/>
      <c r="H359" s="17"/>
    </row>
    <row r="360" spans="1:8" ht="20.25" customHeight="1">
      <c r="A360" s="17"/>
      <c r="B360" s="19" t="s">
        <v>298</v>
      </c>
      <c r="C360" s="19"/>
      <c r="D360" s="17"/>
      <c r="E360" s="17"/>
      <c r="F360" s="17"/>
      <c r="G360" s="17"/>
      <c r="H360" s="17"/>
    </row>
    <row r="361" spans="1:8" ht="20.25" customHeight="1">
      <c r="A361" s="17"/>
      <c r="B361" s="12" t="s">
        <v>80</v>
      </c>
      <c r="C361" s="12"/>
      <c r="D361" s="14">
        <v>5</v>
      </c>
      <c r="E361" s="12">
        <v>8.0500000000000007</v>
      </c>
      <c r="F361" s="15">
        <f>E361*D361</f>
        <v>40.25</v>
      </c>
      <c r="G361" s="16" t="s">
        <v>310</v>
      </c>
      <c r="H361" s="15">
        <f>F361*1.417</f>
        <v>57.03425</v>
      </c>
    </row>
    <row r="362" spans="1:8" ht="20.25" customHeight="1">
      <c r="A362" s="17"/>
      <c r="B362" s="12" t="s">
        <v>82</v>
      </c>
      <c r="C362" s="12"/>
      <c r="D362" s="14">
        <v>5</v>
      </c>
      <c r="E362" s="12">
        <v>1.55</v>
      </c>
      <c r="F362" s="15">
        <f t="shared" ref="F362:F367" si="15">E362*D362</f>
        <v>7.75</v>
      </c>
      <c r="G362" s="16" t="s">
        <v>311</v>
      </c>
      <c r="H362" s="15">
        <f>F362*1.497</f>
        <v>11.601750000000001</v>
      </c>
    </row>
    <row r="363" spans="1:8" ht="20.25" customHeight="1">
      <c r="A363" s="17"/>
      <c r="B363" s="12" t="s">
        <v>84</v>
      </c>
      <c r="C363" s="12"/>
      <c r="D363" s="14">
        <v>5</v>
      </c>
      <c r="E363" s="12">
        <v>1.55</v>
      </c>
      <c r="F363" s="15">
        <f t="shared" si="15"/>
        <v>7.75</v>
      </c>
      <c r="G363" s="16" t="s">
        <v>312</v>
      </c>
      <c r="H363" s="15">
        <f>F363*2.172</f>
        <v>16.833000000000002</v>
      </c>
    </row>
    <row r="364" spans="1:8" ht="20.25" customHeight="1">
      <c r="A364" s="17"/>
      <c r="B364" s="12" t="s">
        <v>86</v>
      </c>
      <c r="C364" s="12"/>
      <c r="D364" s="14">
        <v>5</v>
      </c>
      <c r="E364" s="12">
        <v>1.55</v>
      </c>
      <c r="F364" s="15">
        <f t="shared" si="15"/>
        <v>7.75</v>
      </c>
      <c r="G364" s="16" t="s">
        <v>311</v>
      </c>
      <c r="H364" s="15">
        <f>F364*1.497</f>
        <v>11.601750000000001</v>
      </c>
    </row>
    <row r="365" spans="1:8" ht="20.25" customHeight="1">
      <c r="A365" s="17"/>
      <c r="B365" s="12" t="s">
        <v>87</v>
      </c>
      <c r="C365" s="12"/>
      <c r="D365" s="14">
        <v>5</v>
      </c>
      <c r="E365" s="12">
        <v>38</v>
      </c>
      <c r="F365" s="15">
        <f t="shared" si="15"/>
        <v>190</v>
      </c>
      <c r="G365" s="16" t="s">
        <v>88</v>
      </c>
      <c r="H365" s="15">
        <f>F365*0.124</f>
        <v>23.56</v>
      </c>
    </row>
    <row r="366" spans="1:8" ht="20.25" customHeight="1">
      <c r="A366" s="17"/>
      <c r="B366" s="12" t="s">
        <v>89</v>
      </c>
      <c r="C366" s="12"/>
      <c r="D366" s="14">
        <v>5</v>
      </c>
      <c r="E366" s="12">
        <v>1.5</v>
      </c>
      <c r="F366" s="15">
        <f t="shared" si="15"/>
        <v>7.5</v>
      </c>
      <c r="G366" s="16" t="s">
        <v>90</v>
      </c>
      <c r="H366" s="15">
        <f>F366*0.632</f>
        <v>4.74</v>
      </c>
    </row>
    <row r="367" spans="1:8" ht="20.25" customHeight="1">
      <c r="A367" s="17"/>
      <c r="B367" s="12" t="s">
        <v>91</v>
      </c>
      <c r="C367" s="12"/>
      <c r="D367" s="14">
        <v>5</v>
      </c>
      <c r="E367" s="12">
        <v>9</v>
      </c>
      <c r="F367" s="15">
        <f t="shared" si="15"/>
        <v>45</v>
      </c>
      <c r="G367" s="16" t="s">
        <v>92</v>
      </c>
      <c r="H367" s="15">
        <f>F367*0.14</f>
        <v>6.3000000000000007</v>
      </c>
    </row>
    <row r="368" spans="1:8" ht="20.25" customHeight="1">
      <c r="A368" s="17"/>
      <c r="B368" s="19" t="s">
        <v>65</v>
      </c>
      <c r="C368" s="19"/>
      <c r="D368" s="17"/>
      <c r="E368" s="17"/>
      <c r="F368" s="17"/>
      <c r="G368" s="17"/>
      <c r="H368" s="17"/>
    </row>
    <row r="369" spans="1:8" ht="20.25" customHeight="1">
      <c r="A369" s="17"/>
      <c r="B369" s="12" t="s">
        <v>80</v>
      </c>
      <c r="C369" s="12"/>
      <c r="D369" s="14">
        <v>4</v>
      </c>
      <c r="E369" s="12">
        <v>8.0500000000000007</v>
      </c>
      <c r="F369" s="15">
        <f>E369*D369</f>
        <v>32.200000000000003</v>
      </c>
      <c r="G369" s="16" t="s">
        <v>81</v>
      </c>
      <c r="H369" s="15">
        <f>F369*1.1</f>
        <v>35.420000000000009</v>
      </c>
    </row>
    <row r="370" spans="1:8" ht="20.25" customHeight="1">
      <c r="A370" s="17"/>
      <c r="B370" s="12" t="s">
        <v>82</v>
      </c>
      <c r="C370" s="12"/>
      <c r="D370" s="14">
        <v>4</v>
      </c>
      <c r="E370" s="12">
        <v>1.25</v>
      </c>
      <c r="F370" s="15">
        <f t="shared" ref="F370:F375" si="16">E370*D370</f>
        <v>5</v>
      </c>
      <c r="G370" s="16" t="s">
        <v>83</v>
      </c>
      <c r="H370" s="15">
        <f>F370*0.904</f>
        <v>4.5200000000000005</v>
      </c>
    </row>
    <row r="371" spans="1:8" ht="25.5">
      <c r="A371" s="17"/>
      <c r="B371" s="12" t="s">
        <v>84</v>
      </c>
      <c r="C371" s="12"/>
      <c r="D371" s="14">
        <v>4</v>
      </c>
      <c r="E371" s="12">
        <v>1.25</v>
      </c>
      <c r="F371" s="15">
        <f t="shared" si="16"/>
        <v>5</v>
      </c>
      <c r="G371" s="16" t="s">
        <v>85</v>
      </c>
      <c r="H371" s="15">
        <f>F371*1.504</f>
        <v>7.52</v>
      </c>
    </row>
    <row r="372" spans="1:8" ht="25.5">
      <c r="A372" s="17"/>
      <c r="B372" s="12" t="s">
        <v>86</v>
      </c>
      <c r="C372" s="12"/>
      <c r="D372" s="14">
        <v>4</v>
      </c>
      <c r="E372" s="12">
        <v>1.25</v>
      </c>
      <c r="F372" s="15">
        <f t="shared" si="16"/>
        <v>5</v>
      </c>
      <c r="G372" s="16" t="s">
        <v>83</v>
      </c>
      <c r="H372" s="15">
        <f>F372*0.904</f>
        <v>4.5200000000000005</v>
      </c>
    </row>
    <row r="373" spans="1:8" ht="25.5">
      <c r="A373" s="17"/>
      <c r="B373" s="12" t="s">
        <v>87</v>
      </c>
      <c r="C373" s="12"/>
      <c r="D373" s="14">
        <v>4</v>
      </c>
      <c r="E373" s="12">
        <v>24.5</v>
      </c>
      <c r="F373" s="15">
        <f t="shared" si="16"/>
        <v>98</v>
      </c>
      <c r="G373" s="16" t="s">
        <v>88</v>
      </c>
      <c r="H373" s="15">
        <f>F373*0.124</f>
        <v>12.151999999999999</v>
      </c>
    </row>
    <row r="374" spans="1:8" ht="25.5">
      <c r="A374" s="17"/>
      <c r="B374" s="12" t="s">
        <v>89</v>
      </c>
      <c r="C374" s="12"/>
      <c r="D374" s="14">
        <v>4</v>
      </c>
      <c r="E374" s="12">
        <v>1</v>
      </c>
      <c r="F374" s="15">
        <f t="shared" si="16"/>
        <v>4</v>
      </c>
      <c r="G374" s="16" t="s">
        <v>90</v>
      </c>
      <c r="H374" s="15">
        <f>F374*0.632</f>
        <v>2.528</v>
      </c>
    </row>
    <row r="375" spans="1:8">
      <c r="A375" s="17"/>
      <c r="B375" s="12" t="s">
        <v>91</v>
      </c>
      <c r="C375" s="12"/>
      <c r="D375" s="14">
        <v>4</v>
      </c>
      <c r="E375" s="12">
        <v>5.25</v>
      </c>
      <c r="F375" s="15">
        <f t="shared" si="16"/>
        <v>21</v>
      </c>
      <c r="G375" s="16" t="s">
        <v>92</v>
      </c>
      <c r="H375" s="15">
        <f>F375*0.14</f>
        <v>2.9400000000000004</v>
      </c>
    </row>
    <row r="376" spans="1:8">
      <c r="A376" s="17"/>
      <c r="B376" s="56" t="s">
        <v>66</v>
      </c>
      <c r="C376" s="56"/>
      <c r="D376" s="14"/>
      <c r="E376" s="12"/>
      <c r="F376" s="15"/>
      <c r="G376" s="16"/>
      <c r="H376" s="15"/>
    </row>
    <row r="377" spans="1:8">
      <c r="A377" s="17"/>
      <c r="B377" s="12" t="s">
        <v>80</v>
      </c>
      <c r="C377" s="12"/>
      <c r="D377" s="14">
        <v>5</v>
      </c>
      <c r="E377" s="17">
        <v>4.5</v>
      </c>
      <c r="F377" s="15">
        <f t="shared" ref="F377:F382" si="17">E377*D377</f>
        <v>22.5</v>
      </c>
      <c r="G377" s="16" t="s">
        <v>81</v>
      </c>
      <c r="H377" s="15">
        <f>F377*1.1</f>
        <v>24.750000000000004</v>
      </c>
    </row>
    <row r="378" spans="1:8" ht="25.5">
      <c r="A378" s="17"/>
      <c r="B378" s="12" t="s">
        <v>82</v>
      </c>
      <c r="C378" s="12"/>
      <c r="D378" s="14">
        <v>5</v>
      </c>
      <c r="E378" s="17">
        <v>0.85</v>
      </c>
      <c r="F378" s="15">
        <f t="shared" si="17"/>
        <v>4.25</v>
      </c>
      <c r="G378" s="16" t="s">
        <v>83</v>
      </c>
      <c r="H378" s="15">
        <f>F378*0.904</f>
        <v>3.8420000000000001</v>
      </c>
    </row>
    <row r="379" spans="1:8" ht="25.5">
      <c r="A379" s="17"/>
      <c r="B379" s="12" t="s">
        <v>84</v>
      </c>
      <c r="C379" s="12"/>
      <c r="D379" s="14">
        <v>5</v>
      </c>
      <c r="E379" s="17">
        <v>0.85</v>
      </c>
      <c r="F379" s="15">
        <f t="shared" si="17"/>
        <v>4.25</v>
      </c>
      <c r="G379" s="16" t="s">
        <v>85</v>
      </c>
      <c r="H379" s="15">
        <f>F379*1.504</f>
        <v>6.3920000000000003</v>
      </c>
    </row>
    <row r="380" spans="1:8" ht="25.5">
      <c r="A380" s="17"/>
      <c r="B380" s="12" t="s">
        <v>86</v>
      </c>
      <c r="C380" s="12"/>
      <c r="D380" s="14">
        <v>5</v>
      </c>
      <c r="E380" s="17">
        <v>0.85</v>
      </c>
      <c r="F380" s="15">
        <f t="shared" si="17"/>
        <v>4.25</v>
      </c>
      <c r="G380" s="16" t="s">
        <v>83</v>
      </c>
      <c r="H380" s="15">
        <f>F380*0.904</f>
        <v>3.8420000000000001</v>
      </c>
    </row>
    <row r="381" spans="1:8" ht="25.5">
      <c r="A381" s="17"/>
      <c r="B381" s="12" t="s">
        <v>87</v>
      </c>
      <c r="C381" s="12"/>
      <c r="D381" s="14">
        <v>5</v>
      </c>
      <c r="E381" s="17">
        <v>14</v>
      </c>
      <c r="F381" s="15">
        <f t="shared" si="17"/>
        <v>70</v>
      </c>
      <c r="G381" s="16" t="s">
        <v>88</v>
      </c>
      <c r="H381" s="15">
        <f>F381*0.124</f>
        <v>8.68</v>
      </c>
    </row>
    <row r="382" spans="1:8" ht="25.5">
      <c r="A382" s="17"/>
      <c r="B382" s="12" t="s">
        <v>89</v>
      </c>
      <c r="C382" s="12"/>
      <c r="D382" s="14">
        <v>5</v>
      </c>
      <c r="E382" s="17">
        <v>0.75</v>
      </c>
      <c r="F382" s="15">
        <f t="shared" si="17"/>
        <v>3.75</v>
      </c>
      <c r="G382" s="16" t="s">
        <v>90</v>
      </c>
      <c r="H382" s="15">
        <f>F382*0.632</f>
        <v>2.37</v>
      </c>
    </row>
    <row r="383" spans="1:8" ht="18.75" customHeight="1">
      <c r="A383" s="17"/>
      <c r="B383" s="12"/>
      <c r="C383" s="12"/>
      <c r="D383" s="14"/>
      <c r="E383" s="12"/>
      <c r="F383" s="15"/>
      <c r="G383" s="16"/>
      <c r="H383" s="15"/>
    </row>
    <row r="384" spans="1:8" ht="18.75" customHeight="1">
      <c r="A384" s="17"/>
      <c r="B384" s="18" t="s">
        <v>99</v>
      </c>
      <c r="C384" s="18"/>
      <c r="D384" s="14"/>
      <c r="E384" s="12"/>
      <c r="F384" s="15"/>
      <c r="G384" s="16"/>
      <c r="H384" s="50">
        <f>SUM(H361:H382)</f>
        <v>251.14675000000005</v>
      </c>
    </row>
    <row r="385" spans="1:8" ht="18.75" customHeight="1">
      <c r="A385" s="17"/>
      <c r="B385" s="56" t="s">
        <v>137</v>
      </c>
      <c r="C385" s="56"/>
      <c r="D385" s="14"/>
      <c r="E385" s="12"/>
      <c r="F385" s="15"/>
      <c r="G385" s="16"/>
      <c r="H385" s="15"/>
    </row>
    <row r="386" spans="1:8" ht="18.75" customHeight="1">
      <c r="A386" s="17"/>
      <c r="B386" s="58" t="s">
        <v>154</v>
      </c>
      <c r="C386" s="58"/>
      <c r="D386" s="31"/>
      <c r="E386" s="17"/>
      <c r="F386" s="32"/>
      <c r="G386" s="16"/>
      <c r="H386" s="34"/>
    </row>
    <row r="387" spans="1:8" ht="18.75" customHeight="1">
      <c r="A387" s="17"/>
      <c r="B387" s="17" t="s">
        <v>82</v>
      </c>
      <c r="C387" s="17"/>
      <c r="D387" s="31">
        <v>12</v>
      </c>
      <c r="E387" s="17">
        <f>4*1.5</f>
        <v>6</v>
      </c>
      <c r="F387" s="32">
        <f t="shared" ref="F387:F392" si="18">E387*D387</f>
        <v>72</v>
      </c>
      <c r="G387" s="16" t="s">
        <v>155</v>
      </c>
      <c r="H387" s="34">
        <f>F387*0.492</f>
        <v>35.423999999999999</v>
      </c>
    </row>
    <row r="388" spans="1:8" ht="25.5">
      <c r="A388" s="17"/>
      <c r="B388" s="17" t="s">
        <v>156</v>
      </c>
      <c r="C388" s="17"/>
      <c r="D388" s="31">
        <v>12</v>
      </c>
      <c r="E388" s="17">
        <f>2*1.5</f>
        <v>3</v>
      </c>
      <c r="F388" s="32">
        <f t="shared" si="18"/>
        <v>36</v>
      </c>
      <c r="G388" s="16" t="s">
        <v>157</v>
      </c>
      <c r="H388" s="34">
        <f>F388*0.444</f>
        <v>15.984</v>
      </c>
    </row>
    <row r="389" spans="1:8" ht="25.5">
      <c r="A389" s="17"/>
      <c r="B389" s="17" t="s">
        <v>158</v>
      </c>
      <c r="C389" s="17"/>
      <c r="D389" s="31">
        <v>12</v>
      </c>
      <c r="E389" s="17">
        <f>6*0.52</f>
        <v>3.12</v>
      </c>
      <c r="F389" s="32">
        <f t="shared" si="18"/>
        <v>37.44</v>
      </c>
      <c r="G389" s="16" t="s">
        <v>159</v>
      </c>
      <c r="H389" s="34">
        <f>F389*0.362</f>
        <v>13.553279999999999</v>
      </c>
    </row>
    <row r="390" spans="1:8" ht="25.5">
      <c r="A390" s="17"/>
      <c r="B390" s="17" t="s">
        <v>87</v>
      </c>
      <c r="C390" s="17"/>
      <c r="D390" s="31">
        <v>12</v>
      </c>
      <c r="E390" s="17">
        <v>19</v>
      </c>
      <c r="F390" s="32">
        <f t="shared" si="18"/>
        <v>228</v>
      </c>
      <c r="G390" s="16" t="s">
        <v>160</v>
      </c>
      <c r="H390" s="34">
        <f>F390*0.194</f>
        <v>44.231999999999999</v>
      </c>
    </row>
    <row r="391" spans="1:8" ht="25.5">
      <c r="A391" s="17"/>
      <c r="B391" s="17" t="s">
        <v>89</v>
      </c>
      <c r="C391" s="17"/>
      <c r="D391" s="31">
        <v>12</v>
      </c>
      <c r="E391" s="17">
        <v>0.52</v>
      </c>
      <c r="F391" s="32">
        <f t="shared" si="18"/>
        <v>6.24</v>
      </c>
      <c r="G391" s="16" t="s">
        <v>161</v>
      </c>
      <c r="H391" s="15">
        <f>F391*0.424</f>
        <v>2.6457600000000001</v>
      </c>
    </row>
    <row r="392" spans="1:8">
      <c r="A392" s="17"/>
      <c r="B392" s="17" t="s">
        <v>91</v>
      </c>
      <c r="C392" s="17"/>
      <c r="D392" s="31">
        <v>12</v>
      </c>
      <c r="E392" s="17">
        <v>12</v>
      </c>
      <c r="F392" s="32">
        <f t="shared" si="18"/>
        <v>144</v>
      </c>
      <c r="G392" s="16" t="s">
        <v>162</v>
      </c>
      <c r="H392" s="15">
        <f>F392*0.12</f>
        <v>17.28</v>
      </c>
    </row>
    <row r="393" spans="1:8">
      <c r="A393" s="17"/>
      <c r="B393" s="18" t="s">
        <v>99</v>
      </c>
      <c r="C393" s="18"/>
      <c r="D393" s="57"/>
      <c r="E393" s="18"/>
      <c r="F393" s="50"/>
      <c r="G393" s="11"/>
      <c r="H393" s="50">
        <f>SUM(H387:H392)</f>
        <v>129.11903999999998</v>
      </c>
    </row>
    <row r="394" spans="1:8">
      <c r="A394" s="17"/>
      <c r="B394" s="56" t="s">
        <v>96</v>
      </c>
      <c r="C394" s="56"/>
      <c r="D394" s="14"/>
      <c r="E394" s="12"/>
      <c r="F394" s="15"/>
      <c r="G394" s="16"/>
      <c r="H394" s="15"/>
    </row>
    <row r="395" spans="1:8">
      <c r="A395" s="17"/>
      <c r="B395" s="18" t="s">
        <v>87</v>
      </c>
      <c r="C395" s="18"/>
      <c r="D395" s="14"/>
      <c r="E395" s="17"/>
      <c r="F395" s="15"/>
      <c r="G395" s="17"/>
      <c r="H395" s="17"/>
    </row>
    <row r="396" spans="1:8">
      <c r="A396" s="17"/>
      <c r="B396" s="9" t="s">
        <v>70</v>
      </c>
      <c r="C396" s="9"/>
      <c r="D396" s="17"/>
      <c r="E396" s="17"/>
      <c r="F396" s="17"/>
      <c r="G396" s="17"/>
      <c r="H396" s="17"/>
    </row>
    <row r="397" spans="1:8">
      <c r="A397" s="17"/>
      <c r="B397" s="3" t="s">
        <v>286</v>
      </c>
      <c r="C397" s="3"/>
      <c r="D397" s="17">
        <v>2</v>
      </c>
      <c r="E397" s="24">
        <f>3.45+3+2.7+3.1+2.7</f>
        <v>14.95</v>
      </c>
      <c r="F397" s="17"/>
      <c r="G397" s="17"/>
      <c r="H397" s="24">
        <f t="shared" ref="H397:H402" si="19">E397*D397</f>
        <v>29.9</v>
      </c>
    </row>
    <row r="398" spans="1:8">
      <c r="A398" s="17"/>
      <c r="B398" s="52" t="s">
        <v>287</v>
      </c>
      <c r="C398" s="52"/>
      <c r="D398" s="17">
        <v>2</v>
      </c>
      <c r="E398" s="24">
        <f>3+2.5+3.45+2.7+3+1.5</f>
        <v>16.149999999999999</v>
      </c>
      <c r="F398" s="17"/>
      <c r="G398" s="17"/>
      <c r="H398" s="24">
        <f t="shared" si="19"/>
        <v>32.299999999999997</v>
      </c>
    </row>
    <row r="399" spans="1:8">
      <c r="A399" s="17"/>
      <c r="B399" s="52" t="s">
        <v>302</v>
      </c>
      <c r="C399" s="52"/>
      <c r="D399" s="17">
        <v>2</v>
      </c>
      <c r="E399" s="24">
        <f>3+2.5+3.45+2.7+3+1.5</f>
        <v>16.149999999999999</v>
      </c>
      <c r="F399" s="17"/>
      <c r="G399" s="17"/>
      <c r="H399" s="24">
        <f t="shared" si="19"/>
        <v>32.299999999999997</v>
      </c>
    </row>
    <row r="400" spans="1:8">
      <c r="A400" s="17"/>
      <c r="B400" s="52" t="s">
        <v>306</v>
      </c>
      <c r="C400" s="52"/>
      <c r="D400" s="17">
        <v>2</v>
      </c>
      <c r="E400" s="24">
        <f>3+2.5+3.45+2.7+3+1.5</f>
        <v>16.149999999999999</v>
      </c>
      <c r="F400" s="17"/>
      <c r="G400" s="17"/>
      <c r="H400" s="24">
        <f t="shared" si="19"/>
        <v>32.299999999999997</v>
      </c>
    </row>
    <row r="401" spans="1:8">
      <c r="A401" s="17"/>
      <c r="B401" s="3" t="s">
        <v>288</v>
      </c>
      <c r="C401" s="3"/>
      <c r="D401" s="17">
        <v>2</v>
      </c>
      <c r="E401" s="24">
        <f>3+2.5+3.45+2.7+3+1.5</f>
        <v>16.149999999999999</v>
      </c>
      <c r="F401" s="17"/>
      <c r="G401" s="17"/>
      <c r="H401" s="24"/>
    </row>
    <row r="402" spans="1:8">
      <c r="A402" s="17"/>
      <c r="B402" s="53" t="s">
        <v>289</v>
      </c>
      <c r="C402" s="53"/>
      <c r="D402" s="17">
        <v>2</v>
      </c>
      <c r="E402" s="24">
        <f>3+2.5+3.45+2.7+3+1.5</f>
        <v>16.149999999999999</v>
      </c>
      <c r="F402" s="17"/>
      <c r="G402" s="17"/>
      <c r="H402" s="24">
        <f t="shared" si="19"/>
        <v>32.299999999999997</v>
      </c>
    </row>
    <row r="403" spans="1:8">
      <c r="A403" s="17"/>
      <c r="B403" s="9" t="s">
        <v>72</v>
      </c>
      <c r="C403" s="9"/>
      <c r="D403" s="17"/>
      <c r="E403" s="17"/>
      <c r="F403" s="17"/>
      <c r="G403" s="17"/>
      <c r="H403" s="24"/>
    </row>
    <row r="404" spans="1:8">
      <c r="A404" s="17"/>
      <c r="B404" s="3" t="s">
        <v>286</v>
      </c>
      <c r="C404" s="3"/>
      <c r="D404" s="17">
        <v>2</v>
      </c>
      <c r="E404" s="24">
        <f>2.7+2.7+3.2+2.7</f>
        <v>11.3</v>
      </c>
      <c r="F404" s="17"/>
      <c r="G404" s="17"/>
      <c r="H404" s="24">
        <f>E404*D404</f>
        <v>22.6</v>
      </c>
    </row>
    <row r="405" spans="1:8">
      <c r="A405" s="17"/>
      <c r="B405" s="52" t="s">
        <v>287</v>
      </c>
      <c r="C405" s="52"/>
      <c r="D405" s="17">
        <v>2</v>
      </c>
      <c r="E405" s="24">
        <f>3+3+2.7+2.5+1.5+2.7+3.45</f>
        <v>18.849999999999998</v>
      </c>
      <c r="F405" s="17"/>
      <c r="G405" s="17"/>
      <c r="H405" s="24"/>
    </row>
    <row r="406" spans="1:8">
      <c r="A406" s="17"/>
      <c r="B406" s="52" t="s">
        <v>302</v>
      </c>
      <c r="C406" s="52"/>
      <c r="D406" s="17">
        <v>2</v>
      </c>
      <c r="E406" s="24">
        <f>3+2.5+3.45+2.7+3+1.5</f>
        <v>16.149999999999999</v>
      </c>
      <c r="F406" s="17"/>
      <c r="G406" s="17"/>
      <c r="H406" s="24">
        <f>E406*D406</f>
        <v>32.299999999999997</v>
      </c>
    </row>
    <row r="407" spans="1:8">
      <c r="A407" s="17"/>
      <c r="B407" s="52" t="s">
        <v>306</v>
      </c>
      <c r="C407" s="52"/>
      <c r="D407" s="17">
        <v>2</v>
      </c>
      <c r="E407" s="24">
        <f>3+2.5+3.45+2.7+3+1.5</f>
        <v>16.149999999999999</v>
      </c>
      <c r="F407" s="17"/>
      <c r="G407" s="17"/>
      <c r="H407" s="24">
        <f>E407*D407</f>
        <v>32.299999999999997</v>
      </c>
    </row>
    <row r="408" spans="1:8">
      <c r="A408" s="17"/>
      <c r="B408" s="3" t="s">
        <v>288</v>
      </c>
      <c r="C408" s="3"/>
      <c r="D408" s="17">
        <v>2</v>
      </c>
      <c r="E408" s="24">
        <f>3+3+2.7+2.5+1.5+2.7+3.45</f>
        <v>18.849999999999998</v>
      </c>
      <c r="F408" s="17"/>
      <c r="G408" s="17"/>
      <c r="H408" s="24">
        <f>E408*D408</f>
        <v>37.699999999999996</v>
      </c>
    </row>
    <row r="409" spans="1:8">
      <c r="A409" s="17"/>
      <c r="B409" s="53" t="s">
        <v>289</v>
      </c>
      <c r="C409" s="53"/>
      <c r="D409" s="17">
        <v>2</v>
      </c>
      <c r="E409" s="24">
        <f>3+3+2.7+2.5+1.5+2.7+3.45</f>
        <v>18.849999999999998</v>
      </c>
      <c r="F409" s="17"/>
      <c r="G409" s="17"/>
      <c r="H409" s="24">
        <f>E409*D409</f>
        <v>37.699999999999996</v>
      </c>
    </row>
    <row r="410" spans="1:8">
      <c r="A410" s="17"/>
      <c r="B410" s="18" t="s">
        <v>139</v>
      </c>
      <c r="C410" s="18"/>
      <c r="D410" s="14"/>
      <c r="E410" s="17"/>
      <c r="F410" s="15"/>
      <c r="G410" s="17"/>
      <c r="H410" s="50">
        <f>SUM(H397:H409)</f>
        <v>321.7</v>
      </c>
    </row>
    <row r="411" spans="1:8">
      <c r="A411" s="17"/>
      <c r="B411" s="11" t="s">
        <v>88</v>
      </c>
      <c r="C411" s="11"/>
      <c r="D411" s="14"/>
      <c r="E411" s="12"/>
      <c r="F411" s="15"/>
      <c r="G411" s="17"/>
      <c r="H411" s="50">
        <f>H410*0.125</f>
        <v>40.212499999999999</v>
      </c>
    </row>
    <row r="412" spans="1:8">
      <c r="A412" s="17"/>
      <c r="B412" s="9" t="s">
        <v>223</v>
      </c>
      <c r="C412" s="9"/>
      <c r="D412" s="17"/>
      <c r="E412" s="17"/>
      <c r="F412" s="17"/>
      <c r="G412" s="17"/>
      <c r="H412" s="22">
        <f>H411+H393+H384</f>
        <v>420.47829000000002</v>
      </c>
    </row>
    <row r="413" spans="1:8">
      <c r="A413" s="17"/>
      <c r="B413" s="19" t="s">
        <v>78</v>
      </c>
      <c r="C413" s="19"/>
      <c r="D413" s="17"/>
      <c r="E413" s="17"/>
      <c r="F413" s="17"/>
      <c r="G413" s="17"/>
      <c r="H413" s="30">
        <v>425</v>
      </c>
    </row>
    <row r="414" spans="1:8" ht="51">
      <c r="A414" s="17"/>
      <c r="B414" s="8" t="s">
        <v>38</v>
      </c>
      <c r="C414" s="8"/>
      <c r="D414" s="17"/>
      <c r="E414" s="17"/>
      <c r="F414" s="17"/>
      <c r="G414" s="17"/>
      <c r="H414" s="17"/>
    </row>
    <row r="415" spans="1:8">
      <c r="A415" s="17"/>
      <c r="B415" s="8" t="s">
        <v>139</v>
      </c>
      <c r="C415" s="8"/>
      <c r="D415" s="17">
        <v>15</v>
      </c>
      <c r="E415" s="17"/>
      <c r="F415" s="17"/>
      <c r="G415" s="17"/>
      <c r="H415" s="30">
        <f>D415</f>
        <v>15</v>
      </c>
    </row>
    <row r="416" spans="1:8" ht="127.5">
      <c r="A416" s="17"/>
      <c r="B416" s="9" t="s">
        <v>313</v>
      </c>
      <c r="C416" s="9"/>
      <c r="D416" s="17"/>
      <c r="E416" s="17"/>
      <c r="F416" s="17"/>
      <c r="G416" s="17"/>
      <c r="H416" s="17"/>
    </row>
    <row r="417" spans="1:8">
      <c r="A417" s="17"/>
      <c r="B417" s="7" t="s">
        <v>100</v>
      </c>
      <c r="C417" s="7"/>
      <c r="D417" s="17"/>
      <c r="E417" s="17"/>
      <c r="F417" s="17"/>
      <c r="G417" s="17"/>
      <c r="H417" s="17"/>
    </row>
    <row r="418" spans="1:8">
      <c r="A418" s="17"/>
      <c r="B418" s="9" t="s">
        <v>298</v>
      </c>
      <c r="C418" s="9"/>
      <c r="D418" s="17">
        <v>8</v>
      </c>
      <c r="E418" s="24">
        <v>1.8</v>
      </c>
      <c r="F418" s="24">
        <v>2.1</v>
      </c>
      <c r="G418" s="17"/>
      <c r="H418" s="24">
        <f>F418*E418*D418</f>
        <v>30.240000000000002</v>
      </c>
    </row>
    <row r="419" spans="1:8" ht="127.5">
      <c r="A419" s="17"/>
      <c r="B419" s="7" t="s">
        <v>39</v>
      </c>
      <c r="C419" s="7"/>
      <c r="D419" s="17"/>
      <c r="E419" s="17"/>
      <c r="F419" s="17"/>
      <c r="G419" s="17"/>
      <c r="H419" s="17"/>
    </row>
    <row r="420" spans="1:8">
      <c r="A420" s="17"/>
      <c r="B420" s="7" t="s">
        <v>100</v>
      </c>
      <c r="C420" s="7"/>
      <c r="D420" s="17"/>
      <c r="E420" s="17"/>
      <c r="F420" s="17"/>
      <c r="G420" s="17"/>
      <c r="H420" s="17"/>
    </row>
    <row r="421" spans="1:8">
      <c r="A421" s="17"/>
      <c r="B421" s="9" t="s">
        <v>65</v>
      </c>
      <c r="C421" s="9"/>
      <c r="D421" s="51">
        <v>8</v>
      </c>
      <c r="E421" s="24">
        <v>1.1000000000000001</v>
      </c>
      <c r="F421" s="24">
        <v>0.75</v>
      </c>
      <c r="G421" s="24"/>
      <c r="H421" s="24">
        <f>F421*E421*D421</f>
        <v>6.6000000000000005</v>
      </c>
    </row>
    <row r="422" spans="1:8">
      <c r="A422" s="17"/>
      <c r="B422" s="9" t="s">
        <v>66</v>
      </c>
      <c r="C422" s="9"/>
      <c r="D422" s="17">
        <v>5</v>
      </c>
      <c r="E422" s="24">
        <v>1.1000000000000001</v>
      </c>
      <c r="F422" s="24">
        <v>1</v>
      </c>
      <c r="G422" s="24"/>
      <c r="H422" s="24">
        <f>F422*E422*D422</f>
        <v>5.5</v>
      </c>
    </row>
    <row r="423" spans="1:8">
      <c r="A423" s="17"/>
      <c r="B423" s="9" t="s">
        <v>226</v>
      </c>
      <c r="C423" s="9"/>
      <c r="D423" s="17">
        <v>8</v>
      </c>
      <c r="E423" s="24">
        <v>3</v>
      </c>
      <c r="F423" s="24">
        <v>1.3</v>
      </c>
      <c r="G423" s="24"/>
      <c r="H423" s="24">
        <f>F423*E423*D423</f>
        <v>31.200000000000003</v>
      </c>
    </row>
    <row r="424" spans="1:8">
      <c r="A424" s="17"/>
      <c r="B424" s="9"/>
      <c r="C424" s="9"/>
      <c r="D424" s="17">
        <v>4</v>
      </c>
      <c r="E424" s="24">
        <v>1.5</v>
      </c>
      <c r="F424" s="24">
        <v>1.3</v>
      </c>
      <c r="G424" s="24"/>
      <c r="H424" s="24">
        <f>F424*E424*D424</f>
        <v>7.8000000000000007</v>
      </c>
    </row>
    <row r="425" spans="1:8">
      <c r="A425" s="17"/>
      <c r="B425" s="9" t="s">
        <v>139</v>
      </c>
      <c r="C425" s="9"/>
      <c r="D425" s="17"/>
      <c r="E425" s="17"/>
      <c r="F425" s="17"/>
      <c r="G425" s="17"/>
      <c r="H425" s="24">
        <f>SUM(H421:H424)</f>
        <v>51.100000000000009</v>
      </c>
    </row>
    <row r="426" spans="1:8">
      <c r="A426" s="17"/>
      <c r="B426" s="9" t="s">
        <v>78</v>
      </c>
      <c r="C426" s="9"/>
      <c r="D426" s="17"/>
      <c r="E426" s="17"/>
      <c r="F426" s="17"/>
      <c r="G426" s="17"/>
      <c r="H426" s="30">
        <v>55</v>
      </c>
    </row>
    <row r="427" spans="1:8" ht="109.5" customHeight="1">
      <c r="A427" s="17"/>
      <c r="B427" s="7" t="s">
        <v>37</v>
      </c>
      <c r="C427" s="7"/>
      <c r="D427" s="7"/>
      <c r="E427" s="7"/>
      <c r="F427" s="7"/>
      <c r="G427" s="7"/>
      <c r="H427" s="17"/>
    </row>
    <row r="428" spans="1:8">
      <c r="A428" s="17"/>
      <c r="B428" s="9" t="s">
        <v>164</v>
      </c>
      <c r="C428" s="9"/>
      <c r="D428" s="35" t="s">
        <v>224</v>
      </c>
      <c r="E428" s="36">
        <v>0.5</v>
      </c>
      <c r="F428" s="36">
        <v>1.5</v>
      </c>
      <c r="G428" s="36"/>
      <c r="H428" s="24">
        <f>F428*E428*12*3</f>
        <v>27</v>
      </c>
    </row>
    <row r="429" spans="1:8">
      <c r="A429" s="17"/>
      <c r="B429" s="9" t="s">
        <v>225</v>
      </c>
      <c r="C429" s="9"/>
      <c r="D429" s="17">
        <v>2</v>
      </c>
      <c r="E429" s="24">
        <v>0.65</v>
      </c>
      <c r="F429" s="24">
        <v>0.65</v>
      </c>
      <c r="G429" s="24"/>
      <c r="H429" s="24">
        <f>F429*E429*D429</f>
        <v>0.84500000000000008</v>
      </c>
    </row>
    <row r="430" spans="1:8">
      <c r="A430" s="17"/>
      <c r="B430" s="9" t="s">
        <v>139</v>
      </c>
      <c r="C430" s="9"/>
      <c r="D430" s="17"/>
      <c r="E430" s="17"/>
      <c r="F430" s="17"/>
      <c r="G430" s="17"/>
      <c r="H430" s="22">
        <f>H428+H429</f>
        <v>27.844999999999999</v>
      </c>
    </row>
    <row r="431" spans="1:8">
      <c r="A431" s="17"/>
      <c r="B431" s="9" t="s">
        <v>78</v>
      </c>
      <c r="C431" s="9"/>
      <c r="D431" s="17"/>
      <c r="E431" s="17"/>
      <c r="F431" s="17"/>
      <c r="G431" s="17"/>
      <c r="H431" s="22">
        <v>28</v>
      </c>
    </row>
    <row r="432" spans="1:8" ht="153">
      <c r="A432" s="17"/>
      <c r="B432" s="7" t="s">
        <v>40</v>
      </c>
      <c r="C432" s="7"/>
      <c r="D432" s="17"/>
      <c r="E432" s="17"/>
      <c r="F432" s="17"/>
      <c r="G432" s="17"/>
      <c r="H432" s="24"/>
    </row>
    <row r="433" spans="1:8">
      <c r="A433" s="17"/>
      <c r="B433" s="7" t="s">
        <v>100</v>
      </c>
      <c r="C433" s="7"/>
      <c r="D433" s="17"/>
      <c r="E433" s="17"/>
      <c r="F433" s="17"/>
      <c r="G433" s="17"/>
      <c r="H433" s="17"/>
    </row>
    <row r="434" spans="1:8">
      <c r="A434" s="17"/>
      <c r="B434" s="9" t="s">
        <v>65</v>
      </c>
      <c r="C434" s="9"/>
      <c r="D434" s="17">
        <v>8</v>
      </c>
      <c r="E434" s="24">
        <v>1</v>
      </c>
      <c r="F434" s="24">
        <v>0.75</v>
      </c>
      <c r="G434" s="24"/>
      <c r="H434" s="24">
        <f>F434*E434*D434</f>
        <v>6</v>
      </c>
    </row>
    <row r="435" spans="1:8">
      <c r="A435" s="17"/>
      <c r="B435" s="9" t="s">
        <v>66</v>
      </c>
      <c r="C435" s="9"/>
      <c r="D435" s="17">
        <v>5</v>
      </c>
      <c r="E435" s="24">
        <v>1</v>
      </c>
      <c r="F435" s="24">
        <v>1</v>
      </c>
      <c r="G435" s="24"/>
      <c r="H435" s="24">
        <f>F435*E435*D435</f>
        <v>5</v>
      </c>
    </row>
    <row r="436" spans="1:8">
      <c r="A436" s="17"/>
      <c r="B436" s="9" t="s">
        <v>226</v>
      </c>
      <c r="C436" s="9"/>
      <c r="D436" s="17">
        <v>8</v>
      </c>
      <c r="E436" s="24">
        <v>3</v>
      </c>
      <c r="F436" s="24">
        <v>1.4</v>
      </c>
      <c r="G436" s="24"/>
      <c r="H436" s="24">
        <f>F436*E436*D436</f>
        <v>33.599999999999994</v>
      </c>
    </row>
    <row r="437" spans="1:8">
      <c r="A437" s="17"/>
      <c r="B437" s="9"/>
      <c r="C437" s="9"/>
      <c r="D437" s="17">
        <v>4</v>
      </c>
      <c r="E437" s="24">
        <v>1.5</v>
      </c>
      <c r="F437" s="24">
        <v>1.4</v>
      </c>
      <c r="G437" s="24"/>
      <c r="H437" s="24">
        <f>F437*E437*D437</f>
        <v>8.3999999999999986</v>
      </c>
    </row>
    <row r="438" spans="1:8">
      <c r="A438" s="17"/>
      <c r="B438" s="7" t="s">
        <v>79</v>
      </c>
      <c r="C438" s="7"/>
      <c r="D438" s="17"/>
      <c r="E438" s="17"/>
      <c r="F438" s="17"/>
      <c r="G438" s="17"/>
      <c r="H438" s="24">
        <f>SUM(H434:H437)</f>
        <v>52.999999999999993</v>
      </c>
    </row>
    <row r="439" spans="1:8">
      <c r="A439" s="17"/>
      <c r="B439" s="7" t="s">
        <v>78</v>
      </c>
      <c r="C439" s="7"/>
      <c r="D439" s="17"/>
      <c r="E439" s="17"/>
      <c r="F439" s="17"/>
      <c r="G439" s="17"/>
      <c r="H439" s="30">
        <v>55</v>
      </c>
    </row>
    <row r="440" spans="1:8">
      <c r="A440" s="17"/>
      <c r="B440" s="7"/>
      <c r="C440" s="7"/>
      <c r="D440" s="17"/>
      <c r="E440" s="17"/>
      <c r="F440" s="17"/>
      <c r="G440" s="17"/>
      <c r="H440" s="17"/>
    </row>
    <row r="441" spans="1:8" ht="130.5" customHeight="1">
      <c r="A441" s="17"/>
      <c r="B441" s="8" t="s">
        <v>41</v>
      </c>
      <c r="C441" s="8"/>
      <c r="D441" s="17"/>
      <c r="E441" s="17"/>
      <c r="F441" s="17"/>
      <c r="G441" s="17"/>
      <c r="H441" s="17"/>
    </row>
    <row r="442" spans="1:8" ht="20.25" customHeight="1">
      <c r="A442" s="17"/>
      <c r="B442" s="8" t="s">
        <v>103</v>
      </c>
      <c r="C442" s="8"/>
      <c r="D442" s="17" t="s">
        <v>314</v>
      </c>
      <c r="E442" s="17"/>
      <c r="F442" s="17"/>
      <c r="G442" s="17"/>
      <c r="H442" s="17">
        <v>10</v>
      </c>
    </row>
    <row r="443" spans="1:8">
      <c r="A443" s="17"/>
      <c r="B443" s="8" t="s">
        <v>103</v>
      </c>
      <c r="C443" s="8"/>
      <c r="D443" s="51" t="s">
        <v>203</v>
      </c>
      <c r="E443" s="17"/>
      <c r="F443" s="17"/>
      <c r="G443" s="17"/>
      <c r="H443" s="17">
        <v>8</v>
      </c>
    </row>
    <row r="444" spans="1:8">
      <c r="A444" s="17"/>
      <c r="B444" s="60" t="s">
        <v>78</v>
      </c>
      <c r="C444" s="60"/>
      <c r="D444" s="30"/>
      <c r="E444" s="30"/>
      <c r="F444" s="30"/>
      <c r="G444" s="30"/>
      <c r="H444" s="30">
        <v>18</v>
      </c>
    </row>
    <row r="445" spans="1:8" ht="63.75">
      <c r="A445" s="17"/>
      <c r="B445" s="7" t="s">
        <v>42</v>
      </c>
      <c r="C445" s="7"/>
      <c r="D445" s="30"/>
      <c r="E445" s="17"/>
      <c r="F445" s="17"/>
      <c r="G445" s="17"/>
      <c r="H445" s="17"/>
    </row>
    <row r="446" spans="1:8">
      <c r="A446" s="17"/>
      <c r="B446" s="7" t="s">
        <v>66</v>
      </c>
      <c r="C446" s="7"/>
      <c r="D446" s="17">
        <v>5</v>
      </c>
      <c r="E446" s="17"/>
      <c r="F446" s="17"/>
      <c r="G446" s="17"/>
      <c r="H446" s="17">
        <f>D446</f>
        <v>5</v>
      </c>
    </row>
    <row r="447" spans="1:8">
      <c r="A447" s="17"/>
      <c r="B447" s="60" t="s">
        <v>78</v>
      </c>
      <c r="C447" s="60"/>
      <c r="D447" s="30"/>
      <c r="E447" s="30"/>
      <c r="F447" s="30"/>
      <c r="G447" s="30"/>
      <c r="H447" s="30">
        <f>H446</f>
        <v>5</v>
      </c>
    </row>
    <row r="448" spans="1:8" ht="89.25">
      <c r="A448" s="17"/>
      <c r="B448" s="7" t="s">
        <v>43</v>
      </c>
      <c r="C448" s="7"/>
      <c r="D448" s="17"/>
      <c r="E448" s="17"/>
      <c r="F448" s="17"/>
      <c r="G448" s="17"/>
      <c r="H448" s="17"/>
    </row>
    <row r="449" spans="1:8">
      <c r="A449" s="17"/>
      <c r="B449" s="7" t="s">
        <v>66</v>
      </c>
      <c r="C449" s="7"/>
      <c r="D449" s="17">
        <v>5</v>
      </c>
      <c r="E449" s="17"/>
      <c r="F449" s="17"/>
      <c r="G449" s="17"/>
      <c r="H449" s="30">
        <f>D449</f>
        <v>5</v>
      </c>
    </row>
    <row r="450" spans="1:8">
      <c r="A450" s="17"/>
      <c r="B450" s="60" t="s">
        <v>78</v>
      </c>
      <c r="C450" s="60"/>
      <c r="D450" s="30"/>
      <c r="E450" s="30"/>
      <c r="F450" s="30"/>
      <c r="G450" s="30"/>
      <c r="H450" s="30">
        <f>H449</f>
        <v>5</v>
      </c>
    </row>
    <row r="451" spans="1:8" ht="89.25">
      <c r="A451" s="17"/>
      <c r="B451" s="7" t="s">
        <v>44</v>
      </c>
      <c r="C451" s="7"/>
      <c r="D451" s="17"/>
      <c r="E451" s="17"/>
      <c r="F451" s="17"/>
      <c r="G451" s="17"/>
      <c r="H451" s="17"/>
    </row>
    <row r="452" spans="1:8">
      <c r="A452" s="17"/>
      <c r="B452" s="7" t="s">
        <v>100</v>
      </c>
      <c r="C452" s="7"/>
      <c r="D452" s="17"/>
      <c r="E452" s="17"/>
      <c r="F452" s="17"/>
      <c r="G452" s="17"/>
      <c r="H452" s="17"/>
    </row>
    <row r="453" spans="1:8">
      <c r="A453" s="17"/>
      <c r="B453" s="7" t="s">
        <v>298</v>
      </c>
      <c r="C453" s="7"/>
      <c r="D453" s="17" t="s">
        <v>314</v>
      </c>
      <c r="E453" s="17"/>
      <c r="F453" s="17"/>
      <c r="G453" s="17"/>
      <c r="H453" s="17">
        <v>10</v>
      </c>
    </row>
    <row r="454" spans="1:8">
      <c r="A454" s="17"/>
      <c r="B454" s="9" t="s">
        <v>65</v>
      </c>
      <c r="C454" s="9"/>
      <c r="D454" s="47" t="s">
        <v>203</v>
      </c>
      <c r="E454" s="17"/>
      <c r="F454" s="17"/>
      <c r="G454" s="17"/>
      <c r="H454" s="17">
        <v>8</v>
      </c>
    </row>
    <row r="455" spans="1:8">
      <c r="A455" s="17"/>
      <c r="B455" s="9" t="s">
        <v>66</v>
      </c>
      <c r="C455" s="9"/>
      <c r="D455" s="51">
        <v>5</v>
      </c>
      <c r="E455" s="17"/>
      <c r="F455" s="17"/>
      <c r="G455" s="17"/>
      <c r="H455" s="17">
        <f>D455</f>
        <v>5</v>
      </c>
    </row>
    <row r="456" spans="1:8">
      <c r="A456" s="17"/>
      <c r="B456" s="9" t="s">
        <v>139</v>
      </c>
      <c r="C456" s="9"/>
      <c r="D456" s="51"/>
      <c r="E456" s="17"/>
      <c r="F456" s="17"/>
      <c r="G456" s="17"/>
      <c r="H456" s="17">
        <f>SUM(H453:H455)</f>
        <v>23</v>
      </c>
    </row>
    <row r="457" spans="1:8">
      <c r="A457" s="17"/>
      <c r="B457" s="60" t="s">
        <v>78</v>
      </c>
      <c r="C457" s="60"/>
      <c r="D457" s="30"/>
      <c r="E457" s="30"/>
      <c r="F457" s="30"/>
      <c r="G457" s="30"/>
      <c r="H457" s="30">
        <f>H456</f>
        <v>23</v>
      </c>
    </row>
    <row r="458" spans="1:8" ht="25.5">
      <c r="A458" s="17"/>
      <c r="B458" s="7" t="s">
        <v>230</v>
      </c>
      <c r="C458" s="7"/>
      <c r="D458" s="17"/>
      <c r="E458" s="17"/>
      <c r="F458" s="17"/>
      <c r="G458" s="17"/>
      <c r="H458" s="17"/>
    </row>
    <row r="459" spans="1:8">
      <c r="A459" s="17"/>
      <c r="B459" s="7" t="s">
        <v>137</v>
      </c>
      <c r="C459" s="7"/>
      <c r="D459" s="51" t="s">
        <v>224</v>
      </c>
      <c r="E459" s="17"/>
      <c r="F459" s="17"/>
      <c r="G459" s="17"/>
      <c r="H459" s="17">
        <v>36</v>
      </c>
    </row>
    <row r="460" spans="1:8">
      <c r="A460" s="17"/>
      <c r="B460" s="7" t="s">
        <v>231</v>
      </c>
      <c r="C460" s="7"/>
      <c r="D460" s="17">
        <v>3</v>
      </c>
      <c r="E460" s="17"/>
      <c r="F460" s="17"/>
      <c r="G460" s="17"/>
      <c r="H460" s="17">
        <v>3</v>
      </c>
    </row>
    <row r="461" spans="1:8">
      <c r="A461" s="17"/>
      <c r="B461" s="17" t="s">
        <v>139</v>
      </c>
      <c r="C461" s="17"/>
      <c r="D461" s="17"/>
      <c r="E461" s="17"/>
      <c r="F461" s="17"/>
      <c r="G461" s="17"/>
      <c r="H461" s="30">
        <f>H459+H460</f>
        <v>39</v>
      </c>
    </row>
    <row r="462" spans="1:8" ht="191.25" customHeight="1">
      <c r="A462" s="17"/>
      <c r="B462" s="2" t="s">
        <v>256</v>
      </c>
      <c r="C462" s="2"/>
      <c r="D462" s="17"/>
      <c r="E462" s="17"/>
      <c r="F462" s="17"/>
      <c r="G462" s="17"/>
      <c r="H462" s="30"/>
    </row>
    <row r="463" spans="1:8">
      <c r="A463" s="17"/>
      <c r="B463" s="2" t="s">
        <v>300</v>
      </c>
      <c r="C463" s="2"/>
      <c r="D463" s="17">
        <v>2</v>
      </c>
      <c r="E463" s="17"/>
      <c r="F463" s="17"/>
      <c r="G463" s="17"/>
      <c r="H463" s="30">
        <f>D463</f>
        <v>2</v>
      </c>
    </row>
    <row r="464" spans="1:8" ht="180">
      <c r="A464" s="17"/>
      <c r="B464" s="2" t="s">
        <v>110</v>
      </c>
      <c r="C464" s="2"/>
      <c r="D464" s="17"/>
      <c r="E464" s="17"/>
      <c r="F464" s="17"/>
      <c r="G464" s="17"/>
      <c r="H464" s="17"/>
    </row>
    <row r="465" spans="1:8">
      <c r="A465" s="17"/>
      <c r="B465" s="9" t="s">
        <v>300</v>
      </c>
      <c r="C465" s="9"/>
      <c r="D465" s="17">
        <v>2</v>
      </c>
      <c r="E465" s="17"/>
      <c r="F465" s="17"/>
      <c r="G465" s="17"/>
      <c r="H465" s="30">
        <f t="shared" ref="H465:H470" si="20">D465</f>
        <v>2</v>
      </c>
    </row>
    <row r="466" spans="1:8" ht="60">
      <c r="A466" s="17"/>
      <c r="B466" s="2" t="s">
        <v>116</v>
      </c>
      <c r="C466" s="2"/>
      <c r="D466" s="17">
        <v>5</v>
      </c>
      <c r="E466" s="17"/>
      <c r="F466" s="17"/>
      <c r="G466" s="17"/>
      <c r="H466" s="30">
        <f t="shared" si="20"/>
        <v>5</v>
      </c>
    </row>
    <row r="467" spans="1:8" ht="60">
      <c r="A467" s="17"/>
      <c r="B467" s="2" t="s">
        <v>117</v>
      </c>
      <c r="C467" s="2"/>
      <c r="D467" s="17">
        <v>2</v>
      </c>
      <c r="E467" s="17"/>
      <c r="F467" s="17"/>
      <c r="G467" s="17"/>
      <c r="H467" s="30">
        <f t="shared" si="20"/>
        <v>2</v>
      </c>
    </row>
    <row r="468" spans="1:8" ht="89.25">
      <c r="A468" s="17"/>
      <c r="B468" s="20" t="s">
        <v>112</v>
      </c>
      <c r="C468" s="20"/>
      <c r="D468" s="17">
        <v>2</v>
      </c>
      <c r="E468" s="17"/>
      <c r="F468" s="17"/>
      <c r="G468" s="17"/>
      <c r="H468" s="30">
        <f t="shared" si="20"/>
        <v>2</v>
      </c>
    </row>
    <row r="469" spans="1:8" ht="63.75">
      <c r="A469" s="17"/>
      <c r="B469" s="7" t="s">
        <v>114</v>
      </c>
      <c r="C469" s="7"/>
      <c r="D469" s="17">
        <v>4</v>
      </c>
      <c r="E469" s="17"/>
      <c r="F469" s="17"/>
      <c r="G469" s="17"/>
      <c r="H469" s="30">
        <f t="shared" si="20"/>
        <v>4</v>
      </c>
    </row>
    <row r="470" spans="1:8" ht="63.75">
      <c r="A470" s="17"/>
      <c r="B470" s="7" t="s">
        <v>113</v>
      </c>
      <c r="C470" s="7"/>
      <c r="D470" s="17">
        <v>10</v>
      </c>
      <c r="E470" s="17"/>
      <c r="F470" s="17"/>
      <c r="G470" s="17"/>
      <c r="H470" s="30">
        <f t="shared" si="20"/>
        <v>10</v>
      </c>
    </row>
    <row r="471" spans="1:8" ht="75">
      <c r="A471" s="17"/>
      <c r="B471" s="1" t="s">
        <v>118</v>
      </c>
      <c r="C471" s="1"/>
      <c r="D471" s="17"/>
      <c r="E471" s="17"/>
      <c r="F471" s="17"/>
      <c r="G471" s="17"/>
      <c r="H471" s="17"/>
    </row>
    <row r="472" spans="1:8">
      <c r="A472" s="17"/>
      <c r="B472" s="1" t="s">
        <v>260</v>
      </c>
      <c r="C472" s="1"/>
      <c r="D472" s="17">
        <v>1</v>
      </c>
      <c r="E472" s="17">
        <v>30</v>
      </c>
      <c r="F472" s="17"/>
      <c r="G472" s="17"/>
      <c r="H472" s="17">
        <f>E472</f>
        <v>30</v>
      </c>
    </row>
    <row r="473" spans="1:8">
      <c r="A473" s="17"/>
      <c r="B473" s="1"/>
      <c r="C473" s="1"/>
      <c r="D473" s="17"/>
      <c r="E473" s="17"/>
      <c r="F473" s="17"/>
      <c r="G473" s="17"/>
      <c r="H473" s="17"/>
    </row>
    <row r="474" spans="1:8">
      <c r="A474" s="17"/>
      <c r="B474" s="63" t="s">
        <v>139</v>
      </c>
      <c r="C474" s="63"/>
      <c r="D474" s="17"/>
      <c r="E474" s="17"/>
      <c r="F474" s="17"/>
      <c r="G474" s="17"/>
      <c r="H474" s="30">
        <f>H472</f>
        <v>30</v>
      </c>
    </row>
    <row r="475" spans="1:8" ht="165">
      <c r="A475" s="17"/>
      <c r="B475" s="1" t="s">
        <v>497</v>
      </c>
      <c r="C475" s="1"/>
      <c r="D475" s="17"/>
      <c r="E475" s="17"/>
      <c r="F475" s="17"/>
      <c r="G475" s="17"/>
      <c r="H475" s="17"/>
    </row>
    <row r="476" spans="1:8">
      <c r="A476" s="17"/>
      <c r="B476" s="1" t="s">
        <v>139</v>
      </c>
      <c r="C476" s="1"/>
      <c r="D476" s="17">
        <v>30</v>
      </c>
      <c r="E476" s="17"/>
      <c r="F476" s="17"/>
      <c r="G476" s="17"/>
      <c r="H476" s="17">
        <f>D476</f>
        <v>30</v>
      </c>
    </row>
    <row r="477" spans="1:8" ht="120.75" customHeight="1">
      <c r="A477" s="17"/>
      <c r="B477" s="1" t="s">
        <v>496</v>
      </c>
      <c r="C477" s="1"/>
      <c r="D477" s="17"/>
      <c r="E477" s="17"/>
      <c r="F477" s="17"/>
      <c r="G477" s="17"/>
      <c r="H477" s="17"/>
    </row>
    <row r="478" spans="1:8">
      <c r="A478" s="17"/>
      <c r="B478" s="1" t="s">
        <v>261</v>
      </c>
      <c r="C478" s="1"/>
      <c r="D478" s="17">
        <v>1</v>
      </c>
      <c r="E478" s="17">
        <v>30</v>
      </c>
      <c r="F478" s="17"/>
      <c r="G478" s="17"/>
      <c r="H478" s="17">
        <f>E478</f>
        <v>30</v>
      </c>
    </row>
    <row r="479" spans="1:8" ht="135">
      <c r="A479" s="17"/>
      <c r="B479" s="1" t="s">
        <v>228</v>
      </c>
      <c r="C479" s="1"/>
      <c r="D479" s="17">
        <v>3</v>
      </c>
      <c r="E479" s="17"/>
      <c r="F479" s="17"/>
      <c r="G479" s="17"/>
      <c r="H479" s="17">
        <f>D479</f>
        <v>3</v>
      </c>
    </row>
    <row r="480" spans="1:8" ht="150">
      <c r="A480" s="17"/>
      <c r="B480" s="1" t="s">
        <v>229</v>
      </c>
      <c r="C480" s="1"/>
      <c r="D480" s="17">
        <v>3</v>
      </c>
      <c r="E480" s="17"/>
      <c r="F480" s="17"/>
      <c r="G480" s="17"/>
      <c r="H480" s="17">
        <f>D480</f>
        <v>3</v>
      </c>
    </row>
    <row r="481" spans="1:8">
      <c r="A481" s="17"/>
      <c r="B481" s="17"/>
      <c r="C481" s="17"/>
      <c r="D481" s="17"/>
      <c r="E481" s="17"/>
      <c r="F481" s="17"/>
      <c r="G481" s="17"/>
      <c r="H481" s="17"/>
    </row>
    <row r="482" spans="1:8" ht="51">
      <c r="A482" s="17"/>
      <c r="B482" s="8" t="s">
        <v>239</v>
      </c>
      <c r="C482" s="8"/>
      <c r="D482" s="17"/>
      <c r="E482" s="17"/>
      <c r="F482" s="17"/>
      <c r="G482" s="17"/>
      <c r="H482" s="17"/>
    </row>
    <row r="483" spans="1:8">
      <c r="A483" s="17"/>
      <c r="B483" s="8" t="s">
        <v>252</v>
      </c>
      <c r="C483" s="8"/>
      <c r="D483" s="17">
        <v>1</v>
      </c>
      <c r="E483" s="17">
        <v>20</v>
      </c>
      <c r="F483" s="17"/>
      <c r="G483" s="17"/>
      <c r="H483" s="17">
        <f>E483</f>
        <v>20</v>
      </c>
    </row>
    <row r="484" spans="1:8" ht="63.75">
      <c r="A484" s="17"/>
      <c r="B484" s="7" t="s">
        <v>243</v>
      </c>
      <c r="C484" s="7"/>
      <c r="D484" s="17">
        <v>2</v>
      </c>
      <c r="E484" s="17"/>
      <c r="F484" s="17"/>
      <c r="G484" s="17"/>
      <c r="H484" s="17">
        <v>10</v>
      </c>
    </row>
    <row r="485" spans="1:8" ht="25.5">
      <c r="A485" s="17"/>
      <c r="B485" s="7" t="s">
        <v>244</v>
      </c>
      <c r="C485" s="7"/>
      <c r="D485" s="17">
        <v>2</v>
      </c>
      <c r="E485" s="17"/>
      <c r="F485" s="17"/>
      <c r="G485" s="17"/>
      <c r="H485" s="17">
        <v>5</v>
      </c>
    </row>
    <row r="486" spans="1:8" ht="89.25">
      <c r="A486" s="17"/>
      <c r="B486" s="8" t="s">
        <v>271</v>
      </c>
      <c r="C486" s="8"/>
      <c r="D486" s="17">
        <v>6</v>
      </c>
      <c r="E486" s="17"/>
      <c r="F486" s="17"/>
      <c r="G486" s="17"/>
      <c r="H486" s="17">
        <v>6</v>
      </c>
    </row>
    <row r="487" spans="1:8" ht="89.25">
      <c r="A487" s="17"/>
      <c r="B487" s="7" t="s">
        <v>249</v>
      </c>
      <c r="C487" s="7"/>
      <c r="D487" s="17">
        <v>6</v>
      </c>
      <c r="E487" s="17"/>
      <c r="F487" s="17"/>
      <c r="G487" s="17"/>
      <c r="H487" s="17">
        <f>D487</f>
        <v>6</v>
      </c>
    </row>
    <row r="488" spans="1:8" ht="382.5">
      <c r="A488" s="17"/>
      <c r="B488" s="20" t="s">
        <v>323</v>
      </c>
      <c r="C488" s="20"/>
      <c r="D488" s="17"/>
      <c r="E488" s="17"/>
      <c r="F488" s="17"/>
      <c r="G488" s="17"/>
      <c r="H488" s="17"/>
    </row>
    <row r="489" spans="1:8">
      <c r="A489" s="17"/>
      <c r="B489" s="69" t="s">
        <v>324</v>
      </c>
      <c r="C489" s="69"/>
      <c r="D489" s="17"/>
      <c r="E489" s="17"/>
      <c r="F489" s="17"/>
      <c r="G489" s="17"/>
      <c r="H489" s="17"/>
    </row>
    <row r="490" spans="1:8">
      <c r="A490" s="17"/>
      <c r="B490" s="17" t="s">
        <v>325</v>
      </c>
      <c r="C490" s="17"/>
      <c r="D490" s="17">
        <v>2</v>
      </c>
      <c r="E490" s="17">
        <v>6</v>
      </c>
      <c r="F490" s="17">
        <v>6</v>
      </c>
      <c r="G490" s="17"/>
      <c r="H490" s="17">
        <f>D490*E490*F490</f>
        <v>72</v>
      </c>
    </row>
    <row r="491" spans="1:8">
      <c r="A491" s="17"/>
      <c r="B491" s="17" t="s">
        <v>326</v>
      </c>
      <c r="C491" s="17"/>
      <c r="D491" s="17">
        <v>1</v>
      </c>
      <c r="E491" s="17">
        <v>6</v>
      </c>
      <c r="F491" s="17">
        <v>4.5</v>
      </c>
      <c r="G491" s="17"/>
      <c r="H491" s="17">
        <f t="shared" ref="H491:H497" si="21">D491*E491*F491</f>
        <v>27</v>
      </c>
    </row>
    <row r="492" spans="1:8">
      <c r="A492" s="17"/>
      <c r="B492" s="17" t="s">
        <v>327</v>
      </c>
      <c r="C492" s="17"/>
      <c r="D492" s="17">
        <v>1</v>
      </c>
      <c r="E492" s="17">
        <v>6</v>
      </c>
      <c r="F492" s="17">
        <v>3</v>
      </c>
      <c r="G492" s="17"/>
      <c r="H492" s="17">
        <f t="shared" si="21"/>
        <v>18</v>
      </c>
    </row>
    <row r="493" spans="1:8">
      <c r="A493" s="17"/>
      <c r="B493" s="17" t="s">
        <v>328</v>
      </c>
      <c r="C493" s="17"/>
      <c r="D493" s="17">
        <v>1</v>
      </c>
      <c r="E493" s="17">
        <v>6</v>
      </c>
      <c r="F493" s="17">
        <v>3</v>
      </c>
      <c r="G493" s="17"/>
      <c r="H493" s="17">
        <f t="shared" si="21"/>
        <v>18</v>
      </c>
    </row>
    <row r="494" spans="1:8">
      <c r="A494" s="17"/>
      <c r="B494" s="17" t="s">
        <v>329</v>
      </c>
      <c r="C494" s="17"/>
      <c r="D494" s="17">
        <v>1</v>
      </c>
      <c r="E494" s="17">
        <v>25</v>
      </c>
      <c r="F494" s="17">
        <v>3</v>
      </c>
      <c r="G494" s="17"/>
      <c r="H494" s="17">
        <f>D494*E494*F494</f>
        <v>75</v>
      </c>
    </row>
    <row r="495" spans="1:8">
      <c r="A495" s="17"/>
      <c r="B495" s="17" t="s">
        <v>330</v>
      </c>
      <c r="C495" s="17"/>
      <c r="D495" s="17">
        <v>1</v>
      </c>
      <c r="E495" s="17">
        <v>12.7</v>
      </c>
      <c r="F495" s="17">
        <v>6</v>
      </c>
      <c r="G495" s="17"/>
      <c r="H495" s="17">
        <f t="shared" si="21"/>
        <v>76.199999999999989</v>
      </c>
    </row>
    <row r="496" spans="1:8">
      <c r="A496" s="17"/>
      <c r="B496" s="17" t="s">
        <v>331</v>
      </c>
      <c r="C496" s="17"/>
      <c r="D496" s="17">
        <v>1</v>
      </c>
      <c r="E496" s="17">
        <v>6</v>
      </c>
      <c r="F496" s="17">
        <v>4.5</v>
      </c>
      <c r="G496" s="17"/>
      <c r="H496" s="17">
        <f t="shared" si="21"/>
        <v>27</v>
      </c>
    </row>
    <row r="497" spans="1:8">
      <c r="A497" s="17"/>
      <c r="B497" s="17" t="s">
        <v>221</v>
      </c>
      <c r="C497" s="17"/>
      <c r="D497" s="17">
        <v>1</v>
      </c>
      <c r="E497" s="17">
        <v>12.7</v>
      </c>
      <c r="F497" s="17">
        <v>6</v>
      </c>
      <c r="G497" s="17"/>
      <c r="H497" s="17">
        <f t="shared" si="21"/>
        <v>76.199999999999989</v>
      </c>
    </row>
    <row r="498" spans="1:8">
      <c r="A498" s="17"/>
      <c r="B498" s="17" t="s">
        <v>139</v>
      </c>
      <c r="C498" s="17"/>
      <c r="D498" s="17"/>
      <c r="E498" s="17"/>
      <c r="F498" s="17"/>
      <c r="G498" s="17"/>
      <c r="H498" s="17">
        <f>SUM(H490:H497)</f>
        <v>389.4</v>
      </c>
    </row>
    <row r="499" spans="1:8">
      <c r="A499" s="17"/>
      <c r="B499" s="17" t="s">
        <v>78</v>
      </c>
      <c r="C499" s="17"/>
      <c r="D499" s="17"/>
      <c r="E499" s="17"/>
      <c r="F499" s="17"/>
      <c r="G499" s="17"/>
      <c r="H499" s="30">
        <v>800</v>
      </c>
    </row>
  </sheetData>
  <mergeCells count="3">
    <mergeCell ref="A3:H3"/>
    <mergeCell ref="A2:H2"/>
    <mergeCell ref="A1:H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dimension ref="A1:L460"/>
  <sheetViews>
    <sheetView topLeftCell="A259" zoomScale="115" zoomScaleNormal="115" workbookViewId="0">
      <selection activeCell="B263" sqref="B263:H264"/>
    </sheetView>
  </sheetViews>
  <sheetFormatPr defaultRowHeight="15"/>
  <cols>
    <col min="1" max="1" width="6.7109375" customWidth="1"/>
    <col min="2" max="2" width="34.42578125" customWidth="1"/>
    <col min="3" max="3" width="5.85546875" customWidth="1"/>
    <col min="4" max="4" width="6.7109375" customWidth="1"/>
    <col min="5" max="6" width="7.85546875" customWidth="1"/>
    <col min="7" max="7" width="12.140625" customWidth="1"/>
  </cols>
  <sheetData>
    <row r="1" spans="1:8">
      <c r="A1" s="190" t="s">
        <v>506</v>
      </c>
      <c r="B1" s="190"/>
      <c r="C1" s="190"/>
      <c r="D1" s="190"/>
      <c r="E1" s="190"/>
      <c r="F1" s="190"/>
      <c r="G1" s="190"/>
      <c r="H1" s="190"/>
    </row>
    <row r="2" spans="1:8">
      <c r="A2" s="186" t="s">
        <v>483</v>
      </c>
      <c r="B2" s="187"/>
      <c r="C2" s="187"/>
      <c r="D2" s="187"/>
      <c r="E2" s="187"/>
      <c r="F2" s="187"/>
      <c r="G2" s="187"/>
      <c r="H2" s="188"/>
    </row>
    <row r="3" spans="1:8">
      <c r="A3" s="109" t="s">
        <v>484</v>
      </c>
      <c r="B3" s="109" t="s">
        <v>485</v>
      </c>
      <c r="C3" s="109" t="s">
        <v>470</v>
      </c>
      <c r="D3" s="110" t="s">
        <v>489</v>
      </c>
      <c r="E3" s="109" t="s">
        <v>486</v>
      </c>
      <c r="F3" s="109" t="s">
        <v>487</v>
      </c>
      <c r="G3" s="109" t="s">
        <v>488</v>
      </c>
      <c r="H3" s="109" t="s">
        <v>468</v>
      </c>
    </row>
    <row r="4" spans="1:8">
      <c r="A4" s="17"/>
      <c r="B4" s="30" t="s">
        <v>493</v>
      </c>
      <c r="C4" s="17"/>
      <c r="D4" s="17"/>
      <c r="E4" s="17"/>
      <c r="F4" s="17"/>
      <c r="G4" s="17"/>
      <c r="H4" s="17"/>
    </row>
    <row r="5" spans="1:8" ht="90">
      <c r="A5" s="17">
        <v>1</v>
      </c>
      <c r="B5" s="46" t="s">
        <v>20</v>
      </c>
      <c r="C5" s="46"/>
      <c r="D5" s="17"/>
      <c r="E5" s="17"/>
      <c r="F5" s="17"/>
      <c r="G5" s="17"/>
      <c r="H5" s="17"/>
    </row>
    <row r="6" spans="1:8">
      <c r="A6" s="17"/>
      <c r="B6" s="17" t="s">
        <v>185</v>
      </c>
      <c r="C6" s="17"/>
      <c r="D6" s="17">
        <v>16</v>
      </c>
      <c r="E6" s="17">
        <v>0.6</v>
      </c>
      <c r="F6" s="17">
        <v>0.3</v>
      </c>
      <c r="G6" s="17">
        <v>1.5</v>
      </c>
      <c r="H6" s="24">
        <f>G6*F6*E6*D6</f>
        <v>4.3199999999999994</v>
      </c>
    </row>
    <row r="7" spans="1:8">
      <c r="A7" s="17"/>
      <c r="B7" s="17" t="s">
        <v>184</v>
      </c>
      <c r="C7" s="17"/>
      <c r="D7" s="17"/>
      <c r="E7" s="17"/>
      <c r="F7" s="17"/>
      <c r="G7" s="17"/>
      <c r="H7" s="47">
        <v>4.5</v>
      </c>
    </row>
    <row r="8" spans="1:8">
      <c r="A8" s="17"/>
      <c r="B8" s="17" t="s">
        <v>98</v>
      </c>
      <c r="C8" s="17"/>
      <c r="D8" s="17"/>
      <c r="E8" s="17"/>
      <c r="F8" s="17"/>
      <c r="G8" s="17"/>
      <c r="H8" s="30">
        <v>5</v>
      </c>
    </row>
    <row r="9" spans="1:8" ht="90">
      <c r="A9" s="17"/>
      <c r="B9" s="46" t="s">
        <v>22</v>
      </c>
      <c r="C9" s="46"/>
      <c r="D9" s="17"/>
      <c r="E9" s="17"/>
      <c r="F9" s="17"/>
      <c r="G9" s="17"/>
      <c r="H9" s="17"/>
    </row>
    <row r="10" spans="1:8" ht="30">
      <c r="A10" s="17"/>
      <c r="B10" s="46" t="s">
        <v>213</v>
      </c>
      <c r="C10" s="46"/>
      <c r="D10" s="17">
        <v>2</v>
      </c>
      <c r="E10" s="24">
        <v>1.5</v>
      </c>
      <c r="F10" s="24">
        <v>0.2</v>
      </c>
      <c r="G10" s="24">
        <v>2.1</v>
      </c>
      <c r="H10" s="17">
        <f>G10*F10*E10*D10</f>
        <v>1.2600000000000002</v>
      </c>
    </row>
    <row r="11" spans="1:8">
      <c r="A11" s="17"/>
      <c r="B11" s="46" t="s">
        <v>233</v>
      </c>
      <c r="C11" s="46"/>
      <c r="D11" s="17">
        <v>2</v>
      </c>
      <c r="E11" s="24">
        <v>6.6</v>
      </c>
      <c r="F11" s="24">
        <v>0.2</v>
      </c>
      <c r="G11" s="24">
        <v>2.8</v>
      </c>
      <c r="H11" s="17">
        <f>G11*F11*E11*D11</f>
        <v>7.3919999999999986</v>
      </c>
    </row>
    <row r="12" spans="1:8">
      <c r="A12" s="17"/>
      <c r="B12" s="46" t="s">
        <v>49</v>
      </c>
      <c r="C12" s="46"/>
      <c r="D12" s="17">
        <v>1</v>
      </c>
      <c r="E12" s="24">
        <v>3</v>
      </c>
      <c r="F12" s="24">
        <v>0.2</v>
      </c>
      <c r="G12" s="24">
        <v>1</v>
      </c>
      <c r="H12" s="17">
        <f>G12*F12*E12*D12</f>
        <v>0.60000000000000009</v>
      </c>
    </row>
    <row r="13" spans="1:8">
      <c r="A13" s="17"/>
      <c r="B13" s="17" t="s">
        <v>184</v>
      </c>
      <c r="C13" s="17"/>
      <c r="D13" s="17"/>
      <c r="E13" s="17"/>
      <c r="F13" s="17"/>
      <c r="G13" s="17"/>
      <c r="H13" s="47">
        <f>SUM(H10:H12)</f>
        <v>9.2519999999999989</v>
      </c>
    </row>
    <row r="14" spans="1:8">
      <c r="A14" s="17"/>
      <c r="B14" s="17" t="s">
        <v>78</v>
      </c>
      <c r="C14" s="17"/>
      <c r="D14" s="17"/>
      <c r="E14" s="17"/>
      <c r="F14" s="17"/>
      <c r="G14" s="17"/>
      <c r="H14" s="64">
        <v>10</v>
      </c>
    </row>
    <row r="15" spans="1:8" ht="75">
      <c r="A15" s="17"/>
      <c r="B15" s="46" t="s">
        <v>23</v>
      </c>
      <c r="C15" s="46"/>
      <c r="D15" s="17"/>
      <c r="E15" s="17"/>
      <c r="F15" s="17"/>
      <c r="G15" s="17"/>
      <c r="H15" s="17"/>
    </row>
    <row r="16" spans="1:8">
      <c r="A16" s="17"/>
      <c r="B16" s="46" t="s">
        <v>220</v>
      </c>
      <c r="C16" s="46"/>
      <c r="D16" s="17">
        <v>4</v>
      </c>
      <c r="E16" s="24">
        <v>2.5</v>
      </c>
      <c r="F16" s="24">
        <v>0.15</v>
      </c>
      <c r="G16" s="17"/>
      <c r="H16" s="24">
        <f>E16*D16*F16</f>
        <v>1.5</v>
      </c>
    </row>
    <row r="17" spans="1:8">
      <c r="A17" s="17"/>
      <c r="B17" s="17" t="s">
        <v>221</v>
      </c>
      <c r="C17" s="17"/>
      <c r="D17" s="17">
        <v>1</v>
      </c>
      <c r="E17" s="24">
        <v>1.3</v>
      </c>
      <c r="F17" s="24">
        <v>1.6</v>
      </c>
      <c r="G17" s="17"/>
      <c r="H17" s="24">
        <f>E17*D17</f>
        <v>1.3</v>
      </c>
    </row>
    <row r="18" spans="1:8">
      <c r="A18" s="17"/>
      <c r="B18" s="17" t="s">
        <v>139</v>
      </c>
      <c r="C18" s="17"/>
      <c r="D18" s="17"/>
      <c r="E18" s="17"/>
      <c r="F18" s="17"/>
      <c r="G18" s="17"/>
      <c r="H18" s="22">
        <f>SUM(H16:H17)</f>
        <v>2.8</v>
      </c>
    </row>
    <row r="19" spans="1:8">
      <c r="A19" s="17"/>
      <c r="B19" s="17" t="s">
        <v>78</v>
      </c>
      <c r="C19" s="17"/>
      <c r="D19" s="17"/>
      <c r="E19" s="17"/>
      <c r="F19" s="17"/>
      <c r="G19" s="17"/>
      <c r="H19" s="22">
        <v>3</v>
      </c>
    </row>
    <row r="20" spans="1:8" ht="90">
      <c r="A20" s="17"/>
      <c r="B20" s="46" t="s">
        <v>232</v>
      </c>
      <c r="C20" s="46"/>
      <c r="D20" s="17"/>
      <c r="E20" s="17"/>
      <c r="F20" s="17"/>
      <c r="G20" s="17"/>
      <c r="H20" s="22"/>
    </row>
    <row r="21" spans="1:8">
      <c r="A21" s="17"/>
      <c r="B21" s="17" t="s">
        <v>49</v>
      </c>
      <c r="C21" s="17"/>
      <c r="D21" s="17">
        <v>1</v>
      </c>
      <c r="E21" s="17">
        <v>3</v>
      </c>
      <c r="F21" s="17">
        <v>3.5</v>
      </c>
      <c r="G21" s="17"/>
      <c r="H21" s="22">
        <f>F21*E21*D21</f>
        <v>10.5</v>
      </c>
    </row>
    <row r="22" spans="1:8">
      <c r="A22" s="17"/>
      <c r="B22" s="17" t="s">
        <v>78</v>
      </c>
      <c r="C22" s="17"/>
      <c r="D22" s="17"/>
      <c r="E22" s="17"/>
      <c r="F22" s="17"/>
      <c r="G22" s="17"/>
      <c r="H22" s="47">
        <v>12</v>
      </c>
    </row>
    <row r="23" spans="1:8">
      <c r="A23" s="17"/>
      <c r="B23" s="17"/>
      <c r="C23" s="17"/>
      <c r="D23" s="17"/>
      <c r="E23" s="17"/>
      <c r="F23" s="17"/>
      <c r="G23" s="17"/>
      <c r="H23" s="47"/>
    </row>
    <row r="24" spans="1:8" ht="90">
      <c r="A24" s="17"/>
      <c r="B24" s="3" t="s">
        <v>9</v>
      </c>
      <c r="C24" s="3"/>
      <c r="D24" s="17"/>
      <c r="E24" s="17"/>
      <c r="F24" s="17"/>
      <c r="G24" s="17"/>
      <c r="H24" s="17"/>
    </row>
    <row r="25" spans="1:8">
      <c r="A25" s="17"/>
      <c r="B25" s="17" t="s">
        <v>186</v>
      </c>
      <c r="C25" s="17"/>
      <c r="D25" s="17">
        <v>5</v>
      </c>
      <c r="E25" s="17">
        <v>12.9</v>
      </c>
      <c r="F25" s="17">
        <v>0.2</v>
      </c>
      <c r="G25" s="17">
        <v>3.1</v>
      </c>
      <c r="H25" s="17">
        <f>G25*F25*E25*D25</f>
        <v>39.990000000000009</v>
      </c>
    </row>
    <row r="26" spans="1:8">
      <c r="A26" s="17"/>
      <c r="B26" s="17"/>
      <c r="C26" s="17"/>
      <c r="D26" s="17">
        <v>1</v>
      </c>
      <c r="E26" s="17">
        <v>6.2</v>
      </c>
      <c r="F26" s="17">
        <v>0.2</v>
      </c>
      <c r="G26" s="17">
        <v>3.1</v>
      </c>
      <c r="H26" s="17">
        <f t="shared" ref="H26:H31" si="0">G26*F26*E26*D26</f>
        <v>3.8440000000000007</v>
      </c>
    </row>
    <row r="27" spans="1:8">
      <c r="A27" s="17"/>
      <c r="B27" s="17"/>
      <c r="C27" s="17"/>
      <c r="D27" s="17">
        <v>2</v>
      </c>
      <c r="E27" s="17">
        <v>3.1</v>
      </c>
      <c r="F27" s="17">
        <v>0.2</v>
      </c>
      <c r="G27" s="17">
        <v>3.1</v>
      </c>
      <c r="H27" s="17">
        <f t="shared" si="0"/>
        <v>3.8440000000000007</v>
      </c>
    </row>
    <row r="28" spans="1:8">
      <c r="A28" s="17"/>
      <c r="B28" s="3" t="s">
        <v>189</v>
      </c>
      <c r="C28" s="3"/>
      <c r="D28" s="17">
        <v>2</v>
      </c>
      <c r="E28" s="17">
        <v>12.85</v>
      </c>
      <c r="F28" s="17">
        <v>0.2</v>
      </c>
      <c r="G28" s="17">
        <v>0.8</v>
      </c>
      <c r="H28" s="17">
        <f t="shared" si="0"/>
        <v>4.112000000000001</v>
      </c>
    </row>
    <row r="29" spans="1:8">
      <c r="A29" s="17"/>
      <c r="B29" s="3"/>
      <c r="C29" s="3"/>
      <c r="D29" s="17">
        <v>2</v>
      </c>
      <c r="E29" s="17">
        <v>12.85</v>
      </c>
      <c r="F29" s="17">
        <v>0.2</v>
      </c>
      <c r="G29" s="17">
        <v>0.8</v>
      </c>
      <c r="H29" s="17">
        <f t="shared" si="0"/>
        <v>4.112000000000001</v>
      </c>
    </row>
    <row r="30" spans="1:8">
      <c r="A30" s="17"/>
      <c r="B30" s="17" t="s">
        <v>187</v>
      </c>
      <c r="C30" s="17"/>
      <c r="D30" s="17">
        <v>2</v>
      </c>
      <c r="E30" s="17">
        <v>1.8</v>
      </c>
      <c r="F30" s="17">
        <v>0.2</v>
      </c>
      <c r="G30" s="17">
        <v>3.1</v>
      </c>
      <c r="H30" s="17">
        <f t="shared" si="0"/>
        <v>2.2320000000000007</v>
      </c>
    </row>
    <row r="31" spans="1:8">
      <c r="A31" s="17"/>
      <c r="B31" s="17"/>
      <c r="C31" s="17"/>
      <c r="D31" s="17">
        <v>2</v>
      </c>
      <c r="E31" s="17">
        <v>3.1</v>
      </c>
      <c r="F31" s="17">
        <v>0.2</v>
      </c>
      <c r="G31" s="17">
        <v>3.1</v>
      </c>
      <c r="H31" s="17">
        <f t="shared" si="0"/>
        <v>3.8440000000000007</v>
      </c>
    </row>
    <row r="32" spans="1:8">
      <c r="A32" s="17"/>
      <c r="B32" s="17" t="s">
        <v>119</v>
      </c>
      <c r="C32" s="17"/>
      <c r="D32" s="17">
        <v>2</v>
      </c>
      <c r="E32" s="17">
        <v>5</v>
      </c>
      <c r="F32" s="17">
        <v>0.2</v>
      </c>
      <c r="G32" s="17">
        <v>2.8</v>
      </c>
      <c r="H32" s="17">
        <f>G32*F32*E32*D32</f>
        <v>5.6</v>
      </c>
    </row>
    <row r="33" spans="1:8">
      <c r="A33" s="17"/>
      <c r="B33" s="17"/>
      <c r="C33" s="17"/>
      <c r="D33" s="17">
        <v>2</v>
      </c>
      <c r="E33" s="17">
        <v>3</v>
      </c>
      <c r="F33" s="17">
        <v>0.2</v>
      </c>
      <c r="G33" s="17">
        <v>2.8</v>
      </c>
      <c r="H33" s="17">
        <f>G33*F33*E33*D33</f>
        <v>3.3599999999999994</v>
      </c>
    </row>
    <row r="34" spans="1:8">
      <c r="A34" s="17"/>
      <c r="B34" s="17" t="s">
        <v>184</v>
      </c>
      <c r="C34" s="17"/>
      <c r="D34" s="17"/>
      <c r="E34" s="17"/>
      <c r="F34" s="17"/>
      <c r="G34" s="17"/>
      <c r="H34" s="17">
        <f>SUM(H25:H33)</f>
        <v>70.938000000000017</v>
      </c>
    </row>
    <row r="35" spans="1:8">
      <c r="A35" s="17"/>
      <c r="B35" s="17"/>
      <c r="C35" s="17"/>
      <c r="D35" s="17"/>
      <c r="E35" s="17"/>
      <c r="F35" s="17"/>
      <c r="G35" s="17"/>
      <c r="H35" s="17"/>
    </row>
    <row r="36" spans="1:8">
      <c r="A36" s="17"/>
      <c r="B36" s="17" t="s">
        <v>55</v>
      </c>
      <c r="C36" s="17"/>
      <c r="D36" s="17">
        <v>12</v>
      </c>
      <c r="E36" s="17">
        <v>1.5</v>
      </c>
      <c r="F36" s="17">
        <v>0.2</v>
      </c>
      <c r="G36" s="17">
        <v>1.5</v>
      </c>
      <c r="H36" s="17">
        <f>G36*F36*E36*D36</f>
        <v>5.4</v>
      </c>
    </row>
    <row r="37" spans="1:8">
      <c r="A37" s="17"/>
      <c r="B37" s="17"/>
      <c r="C37" s="17"/>
      <c r="D37" s="17">
        <v>2</v>
      </c>
      <c r="E37" s="17">
        <v>1.5</v>
      </c>
      <c r="F37" s="17">
        <v>0.2</v>
      </c>
      <c r="G37" s="17">
        <v>2.1</v>
      </c>
      <c r="H37" s="17">
        <f>G37*F37*E37*D37</f>
        <v>1.2600000000000002</v>
      </c>
    </row>
    <row r="38" spans="1:8">
      <c r="A38" s="17"/>
      <c r="B38" s="17"/>
      <c r="C38" s="17"/>
      <c r="D38" s="17"/>
      <c r="E38" s="17"/>
      <c r="F38" s="17"/>
      <c r="G38" s="17"/>
      <c r="H38" s="17">
        <f>SUM(H36:H37)</f>
        <v>6.66</v>
      </c>
    </row>
    <row r="39" spans="1:8">
      <c r="A39" s="17"/>
      <c r="B39" s="17" t="s">
        <v>121</v>
      </c>
      <c r="C39" s="17"/>
      <c r="D39" s="17"/>
      <c r="E39" s="17"/>
      <c r="F39" s="17"/>
      <c r="G39" s="17"/>
      <c r="H39" s="17">
        <f>H34-H38</f>
        <v>64.27800000000002</v>
      </c>
    </row>
    <row r="40" spans="1:8">
      <c r="A40" s="17"/>
      <c r="B40" s="17" t="s">
        <v>188</v>
      </c>
      <c r="C40" s="17"/>
      <c r="D40" s="17"/>
      <c r="E40" s="17"/>
      <c r="F40" s="17"/>
      <c r="G40" s="17"/>
      <c r="H40" s="30">
        <v>65</v>
      </c>
    </row>
    <row r="41" spans="1:8" ht="90">
      <c r="A41" s="17"/>
      <c r="B41" s="3" t="s">
        <v>27</v>
      </c>
      <c r="C41" s="3"/>
      <c r="D41" s="17"/>
      <c r="E41" s="17"/>
      <c r="F41" s="17"/>
      <c r="G41" s="17"/>
      <c r="H41" s="17"/>
    </row>
    <row r="42" spans="1:8">
      <c r="A42" s="17"/>
      <c r="B42" s="3" t="s">
        <v>190</v>
      </c>
      <c r="C42" s="3"/>
      <c r="D42" s="17">
        <v>3</v>
      </c>
      <c r="E42" s="17">
        <v>3.2</v>
      </c>
      <c r="F42" s="17">
        <v>3.45</v>
      </c>
      <c r="G42" s="17"/>
      <c r="H42" s="24">
        <f t="shared" ref="H42:H47" si="1">F42*E42*D42</f>
        <v>33.120000000000005</v>
      </c>
    </row>
    <row r="43" spans="1:8">
      <c r="A43" s="17"/>
      <c r="B43" s="3"/>
      <c r="C43" s="3"/>
      <c r="D43" s="17">
        <v>1</v>
      </c>
      <c r="E43" s="17">
        <v>1.5</v>
      </c>
      <c r="F43" s="17">
        <v>3.45</v>
      </c>
      <c r="G43" s="17"/>
      <c r="H43" s="24">
        <f t="shared" si="1"/>
        <v>5.1750000000000007</v>
      </c>
    </row>
    <row r="44" spans="1:8">
      <c r="A44" s="17"/>
      <c r="B44" s="3" t="s">
        <v>214</v>
      </c>
      <c r="C44" s="3"/>
      <c r="D44" s="17">
        <v>4</v>
      </c>
      <c r="E44" s="17">
        <v>2.4</v>
      </c>
      <c r="F44" s="17">
        <v>2.2000000000000002</v>
      </c>
      <c r="G44" s="17"/>
      <c r="H44" s="24">
        <f t="shared" si="1"/>
        <v>21.12</v>
      </c>
    </row>
    <row r="45" spans="1:8" ht="20.25" customHeight="1">
      <c r="A45" s="17"/>
      <c r="B45" s="52" t="s">
        <v>192</v>
      </c>
      <c r="C45" s="52"/>
      <c r="D45" s="17">
        <v>1</v>
      </c>
      <c r="E45" s="17">
        <v>3</v>
      </c>
      <c r="F45" s="17">
        <v>0.8</v>
      </c>
      <c r="G45" s="17"/>
      <c r="H45" s="24">
        <f t="shared" si="1"/>
        <v>2.4000000000000004</v>
      </c>
    </row>
    <row r="46" spans="1:8">
      <c r="A46" s="17"/>
      <c r="B46" s="3"/>
      <c r="C46" s="3"/>
      <c r="D46" s="17">
        <v>4</v>
      </c>
      <c r="E46" s="17">
        <v>0.6</v>
      </c>
      <c r="F46" s="17">
        <v>0.8</v>
      </c>
      <c r="G46" s="17"/>
      <c r="H46" s="24">
        <f t="shared" si="1"/>
        <v>1.92</v>
      </c>
    </row>
    <row r="47" spans="1:8">
      <c r="A47" s="17"/>
      <c r="B47" s="3" t="s">
        <v>191</v>
      </c>
      <c r="C47" s="3"/>
      <c r="D47" s="17">
        <v>1</v>
      </c>
      <c r="E47" s="17">
        <v>3</v>
      </c>
      <c r="F47" s="17">
        <v>0.8</v>
      </c>
      <c r="G47" s="17"/>
      <c r="H47" s="24">
        <f t="shared" si="1"/>
        <v>2.4000000000000004</v>
      </c>
    </row>
    <row r="48" spans="1:8">
      <c r="A48" s="17"/>
      <c r="B48" s="3"/>
      <c r="C48" s="3"/>
      <c r="D48" s="17">
        <v>4</v>
      </c>
      <c r="E48" s="17">
        <v>0.6</v>
      </c>
      <c r="F48" s="17">
        <v>0.8</v>
      </c>
      <c r="G48" s="17"/>
      <c r="H48" s="24">
        <f t="shared" ref="H48:H54" si="2">F48*E48*D48</f>
        <v>1.92</v>
      </c>
    </row>
    <row r="49" spans="1:8">
      <c r="A49" s="17"/>
      <c r="B49" s="53" t="s">
        <v>193</v>
      </c>
      <c r="C49" s="53"/>
      <c r="D49" s="17">
        <v>1</v>
      </c>
      <c r="E49" s="17">
        <v>3</v>
      </c>
      <c r="F49" s="17">
        <v>0.8</v>
      </c>
      <c r="G49" s="17"/>
      <c r="H49" s="24">
        <f t="shared" si="2"/>
        <v>2.4000000000000004</v>
      </c>
    </row>
    <row r="50" spans="1:8">
      <c r="A50" s="17"/>
      <c r="B50" s="17"/>
      <c r="C50" s="17"/>
      <c r="D50" s="17">
        <v>4</v>
      </c>
      <c r="E50" s="17">
        <v>0.6</v>
      </c>
      <c r="F50" s="17">
        <v>0.8</v>
      </c>
      <c r="G50" s="17"/>
      <c r="H50" s="24">
        <f t="shared" si="2"/>
        <v>1.92</v>
      </c>
    </row>
    <row r="51" spans="1:8">
      <c r="A51" s="17"/>
      <c r="B51" s="53" t="s">
        <v>194</v>
      </c>
      <c r="C51" s="53"/>
      <c r="D51" s="17">
        <v>1</v>
      </c>
      <c r="E51" s="17">
        <v>3</v>
      </c>
      <c r="F51" s="17">
        <v>0.8</v>
      </c>
      <c r="G51" s="17"/>
      <c r="H51" s="24">
        <f t="shared" si="2"/>
        <v>2.4000000000000004</v>
      </c>
    </row>
    <row r="52" spans="1:8">
      <c r="A52" s="17"/>
      <c r="B52" s="17"/>
      <c r="C52" s="17"/>
      <c r="D52" s="17">
        <v>4</v>
      </c>
      <c r="E52" s="17">
        <v>0.6</v>
      </c>
      <c r="F52" s="17">
        <v>0.8</v>
      </c>
      <c r="G52" s="17"/>
      <c r="H52" s="24">
        <f t="shared" si="2"/>
        <v>1.92</v>
      </c>
    </row>
    <row r="53" spans="1:8">
      <c r="A53" s="17"/>
      <c r="B53" s="53" t="s">
        <v>195</v>
      </c>
      <c r="C53" s="53"/>
      <c r="D53" s="17">
        <v>1</v>
      </c>
      <c r="E53" s="17">
        <v>3</v>
      </c>
      <c r="F53" s="17">
        <v>0.8</v>
      </c>
      <c r="G53" s="17"/>
      <c r="H53" s="24">
        <f t="shared" si="2"/>
        <v>2.4000000000000004</v>
      </c>
    </row>
    <row r="54" spans="1:8">
      <c r="A54" s="17"/>
      <c r="B54" s="17"/>
      <c r="C54" s="17"/>
      <c r="D54" s="17">
        <v>4</v>
      </c>
      <c r="E54" s="17">
        <v>0.6</v>
      </c>
      <c r="F54" s="17">
        <v>0.8</v>
      </c>
      <c r="G54" s="17"/>
      <c r="H54" s="24">
        <f t="shared" si="2"/>
        <v>1.92</v>
      </c>
    </row>
    <row r="55" spans="1:8">
      <c r="A55" s="17"/>
      <c r="B55" s="17" t="s">
        <v>60</v>
      </c>
      <c r="C55" s="17"/>
      <c r="D55" s="17"/>
      <c r="E55" s="17"/>
      <c r="F55" s="17"/>
      <c r="G55" s="17"/>
      <c r="H55" s="24">
        <f>SUM(H42:H54)</f>
        <v>81.015000000000029</v>
      </c>
    </row>
    <row r="56" spans="1:8">
      <c r="A56" s="17"/>
      <c r="B56" s="17" t="s">
        <v>188</v>
      </c>
      <c r="C56" s="17"/>
      <c r="D56" s="17"/>
      <c r="E56" s="17"/>
      <c r="F56" s="17"/>
      <c r="G56" s="17"/>
      <c r="H56" s="22">
        <v>82</v>
      </c>
    </row>
    <row r="57" spans="1:8">
      <c r="A57" s="17"/>
      <c r="B57" s="17"/>
      <c r="C57" s="17"/>
      <c r="D57" s="17"/>
      <c r="E57" s="17"/>
      <c r="F57" s="17"/>
      <c r="G57" s="17"/>
      <c r="H57" s="17"/>
    </row>
    <row r="58" spans="1:8" ht="60">
      <c r="A58" s="17"/>
      <c r="B58" s="3" t="s">
        <v>26</v>
      </c>
      <c r="C58" s="3"/>
      <c r="D58" s="17"/>
      <c r="E58" s="17"/>
      <c r="F58" s="17"/>
      <c r="G58" s="17"/>
      <c r="H58" s="17"/>
    </row>
    <row r="59" spans="1:8">
      <c r="A59" s="17"/>
      <c r="B59" s="3" t="s">
        <v>190</v>
      </c>
      <c r="C59" s="3"/>
      <c r="D59" s="17">
        <v>3</v>
      </c>
      <c r="E59" s="17">
        <v>3.2</v>
      </c>
      <c r="F59" s="17">
        <v>3.45</v>
      </c>
      <c r="G59" s="17"/>
      <c r="H59" s="24">
        <f t="shared" ref="H59:H64" si="3">F59*E59*D59</f>
        <v>33.120000000000005</v>
      </c>
    </row>
    <row r="60" spans="1:8">
      <c r="A60" s="17"/>
      <c r="B60" s="3"/>
      <c r="C60" s="3"/>
      <c r="D60" s="17">
        <v>1</v>
      </c>
      <c r="E60" s="17">
        <v>1.5</v>
      </c>
      <c r="F60" s="17">
        <v>3.45</v>
      </c>
      <c r="G60" s="17"/>
      <c r="H60" s="24">
        <f t="shared" si="3"/>
        <v>5.1750000000000007</v>
      </c>
    </row>
    <row r="61" spans="1:8">
      <c r="A61" s="17"/>
      <c r="B61" s="3" t="s">
        <v>214</v>
      </c>
      <c r="C61" s="3"/>
      <c r="D61" s="17">
        <v>4</v>
      </c>
      <c r="E61" s="17">
        <v>2.4</v>
      </c>
      <c r="F61" s="17">
        <v>2.2000000000000002</v>
      </c>
      <c r="G61" s="17"/>
      <c r="H61" s="24">
        <f t="shared" si="3"/>
        <v>21.12</v>
      </c>
    </row>
    <row r="62" spans="1:8" ht="30">
      <c r="A62" s="17"/>
      <c r="B62" s="52" t="s">
        <v>192</v>
      </c>
      <c r="C62" s="52"/>
      <c r="D62" s="17">
        <v>1</v>
      </c>
      <c r="E62" s="17">
        <v>3</v>
      </c>
      <c r="F62" s="17">
        <v>0.8</v>
      </c>
      <c r="G62" s="17"/>
      <c r="H62" s="24">
        <f t="shared" si="3"/>
        <v>2.4000000000000004</v>
      </c>
    </row>
    <row r="63" spans="1:8">
      <c r="A63" s="17"/>
      <c r="B63" s="3"/>
      <c r="C63" s="3"/>
      <c r="D63" s="17">
        <v>4</v>
      </c>
      <c r="E63" s="17">
        <v>0.6</v>
      </c>
      <c r="F63" s="17">
        <v>0.8</v>
      </c>
      <c r="G63" s="17"/>
      <c r="H63" s="24">
        <f t="shared" si="3"/>
        <v>1.92</v>
      </c>
    </row>
    <row r="64" spans="1:8">
      <c r="A64" s="17"/>
      <c r="B64" s="3" t="s">
        <v>191</v>
      </c>
      <c r="C64" s="3"/>
      <c r="D64" s="17">
        <v>1</v>
      </c>
      <c r="E64" s="17">
        <v>3</v>
      </c>
      <c r="F64" s="17">
        <v>0.8</v>
      </c>
      <c r="G64" s="17"/>
      <c r="H64" s="24">
        <f t="shared" si="3"/>
        <v>2.4000000000000004</v>
      </c>
    </row>
    <row r="65" spans="1:8">
      <c r="A65" s="17"/>
      <c r="B65" s="3"/>
      <c r="C65" s="3"/>
      <c r="D65" s="17">
        <v>4</v>
      </c>
      <c r="E65" s="17">
        <v>0.6</v>
      </c>
      <c r="F65" s="17">
        <v>0.8</v>
      </c>
      <c r="G65" s="17"/>
      <c r="H65" s="24">
        <f t="shared" ref="H65:H71" si="4">F65*E65*D65</f>
        <v>1.92</v>
      </c>
    </row>
    <row r="66" spans="1:8">
      <c r="A66" s="17"/>
      <c r="B66" s="53" t="s">
        <v>193</v>
      </c>
      <c r="C66" s="53"/>
      <c r="D66" s="17">
        <v>1</v>
      </c>
      <c r="E66" s="17">
        <v>3</v>
      </c>
      <c r="F66" s="17">
        <v>0.8</v>
      </c>
      <c r="G66" s="17"/>
      <c r="H66" s="24">
        <f t="shared" si="4"/>
        <v>2.4000000000000004</v>
      </c>
    </row>
    <row r="67" spans="1:8">
      <c r="A67" s="17"/>
      <c r="B67" s="17"/>
      <c r="C67" s="17"/>
      <c r="D67" s="17">
        <v>4</v>
      </c>
      <c r="E67" s="17">
        <v>0.6</v>
      </c>
      <c r="F67" s="17">
        <v>0.8</v>
      </c>
      <c r="G67" s="17"/>
      <c r="H67" s="24">
        <f t="shared" si="4"/>
        <v>1.92</v>
      </c>
    </row>
    <row r="68" spans="1:8">
      <c r="A68" s="17"/>
      <c r="B68" s="53" t="s">
        <v>194</v>
      </c>
      <c r="C68" s="53"/>
      <c r="D68" s="17">
        <v>1</v>
      </c>
      <c r="E68" s="17">
        <v>3</v>
      </c>
      <c r="F68" s="17">
        <v>0.8</v>
      </c>
      <c r="G68" s="17"/>
      <c r="H68" s="24">
        <f t="shared" si="4"/>
        <v>2.4000000000000004</v>
      </c>
    </row>
    <row r="69" spans="1:8">
      <c r="A69" s="17"/>
      <c r="B69" s="17"/>
      <c r="C69" s="17"/>
      <c r="D69" s="17">
        <v>4</v>
      </c>
      <c r="E69" s="17">
        <v>0.6</v>
      </c>
      <c r="F69" s="17">
        <v>0.8</v>
      </c>
      <c r="G69" s="17"/>
      <c r="H69" s="24">
        <f t="shared" si="4"/>
        <v>1.92</v>
      </c>
    </row>
    <row r="70" spans="1:8">
      <c r="A70" s="17"/>
      <c r="B70" s="53" t="s">
        <v>195</v>
      </c>
      <c r="C70" s="53"/>
      <c r="D70" s="17">
        <v>1</v>
      </c>
      <c r="E70" s="17">
        <v>3</v>
      </c>
      <c r="F70" s="17">
        <v>0.8</v>
      </c>
      <c r="G70" s="17"/>
      <c r="H70" s="24">
        <f t="shared" si="4"/>
        <v>2.4000000000000004</v>
      </c>
    </row>
    <row r="71" spans="1:8">
      <c r="A71" s="17"/>
      <c r="B71" s="17"/>
      <c r="C71" s="17"/>
      <c r="D71" s="17">
        <v>4</v>
      </c>
      <c r="E71" s="17">
        <v>0.6</v>
      </c>
      <c r="F71" s="17">
        <v>0.8</v>
      </c>
      <c r="G71" s="17"/>
      <c r="H71" s="24">
        <f t="shared" si="4"/>
        <v>1.92</v>
      </c>
    </row>
    <row r="72" spans="1:8">
      <c r="A72" s="17"/>
      <c r="B72" s="17" t="s">
        <v>79</v>
      </c>
      <c r="C72" s="17"/>
      <c r="D72" s="17"/>
      <c r="E72" s="17"/>
      <c r="F72" s="17"/>
      <c r="G72" s="17"/>
      <c r="H72" s="24">
        <f>SUM(H59:H71)</f>
        <v>81.015000000000029</v>
      </c>
    </row>
    <row r="73" spans="1:8">
      <c r="A73" s="17"/>
      <c r="B73" s="17" t="s">
        <v>188</v>
      </c>
      <c r="C73" s="17"/>
      <c r="D73" s="17"/>
      <c r="E73" s="17"/>
      <c r="F73" s="17"/>
      <c r="G73" s="17"/>
      <c r="H73" s="22">
        <v>82</v>
      </c>
    </row>
    <row r="74" spans="1:8" ht="90">
      <c r="A74" s="17"/>
      <c r="B74" s="2" t="s">
        <v>262</v>
      </c>
      <c r="C74" s="2"/>
      <c r="D74" s="17"/>
      <c r="E74" s="17"/>
      <c r="F74" s="17"/>
      <c r="G74" s="17"/>
      <c r="H74" s="22"/>
    </row>
    <row r="75" spans="1:8">
      <c r="A75" s="17"/>
      <c r="B75" s="17" t="s">
        <v>263</v>
      </c>
      <c r="C75" s="17"/>
      <c r="D75" s="17">
        <v>4</v>
      </c>
      <c r="E75" s="24">
        <v>1.2</v>
      </c>
      <c r="F75" s="24">
        <v>1</v>
      </c>
      <c r="G75" s="17">
        <v>0.2</v>
      </c>
      <c r="H75" s="25">
        <f>G75*F75*E75*D75</f>
        <v>0.96</v>
      </c>
    </row>
    <row r="76" spans="1:8">
      <c r="A76" s="17"/>
      <c r="B76" s="17" t="s">
        <v>267</v>
      </c>
      <c r="C76" s="17"/>
      <c r="D76" s="17">
        <v>1</v>
      </c>
      <c r="E76" s="24">
        <v>1.3</v>
      </c>
      <c r="F76" s="24">
        <v>1.6</v>
      </c>
      <c r="G76" s="17">
        <v>0.2</v>
      </c>
      <c r="H76" s="25">
        <f>G76*F76*E76*D76</f>
        <v>0.41600000000000009</v>
      </c>
    </row>
    <row r="77" spans="1:8">
      <c r="A77" s="17"/>
      <c r="B77" s="17" t="s">
        <v>79</v>
      </c>
      <c r="C77" s="17"/>
      <c r="D77" s="17"/>
      <c r="E77" s="17"/>
      <c r="F77" s="17"/>
      <c r="G77" s="17"/>
      <c r="H77" s="22">
        <f>SUM(H75:H76)</f>
        <v>1.3760000000000001</v>
      </c>
    </row>
    <row r="78" spans="1:8">
      <c r="A78" s="17"/>
      <c r="B78" s="17" t="s">
        <v>188</v>
      </c>
      <c r="C78" s="17"/>
      <c r="D78" s="17"/>
      <c r="E78" s="17"/>
      <c r="F78" s="17"/>
      <c r="G78" s="17"/>
      <c r="H78" s="17">
        <v>1.5</v>
      </c>
    </row>
    <row r="79" spans="1:8" ht="255">
      <c r="A79" s="17"/>
      <c r="B79" s="7" t="s">
        <v>268</v>
      </c>
      <c r="C79" s="7"/>
      <c r="D79" s="17"/>
      <c r="E79" s="17"/>
      <c r="F79" s="17"/>
      <c r="G79" s="17"/>
      <c r="H79" s="17"/>
    </row>
    <row r="80" spans="1:8">
      <c r="A80" s="17"/>
      <c r="B80" s="17" t="s">
        <v>269</v>
      </c>
      <c r="C80" s="17"/>
      <c r="D80" s="17">
        <v>1</v>
      </c>
      <c r="E80" s="17">
        <v>2.2000000000000002</v>
      </c>
      <c r="F80" s="17">
        <v>2</v>
      </c>
      <c r="G80" s="17"/>
      <c r="H80" s="17">
        <f>F80*E80*D80</f>
        <v>4.4000000000000004</v>
      </c>
    </row>
    <row r="81" spans="1:8">
      <c r="A81" s="17"/>
      <c r="B81" s="17"/>
      <c r="C81" s="17"/>
      <c r="D81" s="17">
        <v>2</v>
      </c>
      <c r="E81" s="17">
        <v>1.8</v>
      </c>
      <c r="F81" s="17">
        <v>2.1</v>
      </c>
      <c r="G81" s="17"/>
      <c r="H81" s="17">
        <f>F81*E81*D81</f>
        <v>7.5600000000000005</v>
      </c>
    </row>
    <row r="82" spans="1:8">
      <c r="A82" s="17"/>
      <c r="B82" s="17" t="s">
        <v>139</v>
      </c>
      <c r="C82" s="17"/>
      <c r="D82" s="17"/>
      <c r="E82" s="17"/>
      <c r="F82" s="17"/>
      <c r="G82" s="17"/>
      <c r="H82" s="17">
        <f>SUM(H80:H81)</f>
        <v>11.96</v>
      </c>
    </row>
    <row r="83" spans="1:8">
      <c r="A83" s="17"/>
      <c r="B83" s="17" t="s">
        <v>78</v>
      </c>
      <c r="C83" s="17"/>
      <c r="D83" s="17"/>
      <c r="E83" s="17"/>
      <c r="F83" s="17"/>
      <c r="G83" s="17"/>
      <c r="H83" s="17">
        <v>12</v>
      </c>
    </row>
    <row r="84" spans="1:8" ht="165">
      <c r="A84" s="17"/>
      <c r="B84" s="2" t="s">
        <v>28</v>
      </c>
      <c r="C84" s="2"/>
      <c r="D84" s="17"/>
      <c r="E84" s="17"/>
      <c r="F84" s="17"/>
      <c r="G84" s="17"/>
      <c r="H84" s="17"/>
    </row>
    <row r="85" spans="1:8">
      <c r="A85" s="17"/>
      <c r="B85" s="3" t="s">
        <v>123</v>
      </c>
      <c r="C85" s="3"/>
      <c r="D85" s="17">
        <v>1</v>
      </c>
      <c r="E85" s="17">
        <v>12.85</v>
      </c>
      <c r="F85" s="17">
        <v>12.85</v>
      </c>
      <c r="G85" s="17">
        <v>0.12</v>
      </c>
      <c r="H85" s="24">
        <f>F85*E85*D85*G85</f>
        <v>19.814699999999998</v>
      </c>
    </row>
    <row r="86" spans="1:8">
      <c r="A86" s="17"/>
      <c r="B86" s="3" t="s">
        <v>215</v>
      </c>
      <c r="C86" s="3"/>
      <c r="D86" s="17">
        <v>1</v>
      </c>
      <c r="E86" s="17">
        <v>3</v>
      </c>
      <c r="F86" s="17">
        <v>3</v>
      </c>
      <c r="G86" s="17">
        <v>0.12</v>
      </c>
      <c r="H86" s="24">
        <f>F86*E86*D86*G86</f>
        <v>1.08</v>
      </c>
    </row>
    <row r="87" spans="1:8">
      <c r="A87" s="17"/>
      <c r="B87" s="3" t="s">
        <v>216</v>
      </c>
      <c r="C87" s="3"/>
      <c r="D87" s="17">
        <v>2</v>
      </c>
      <c r="E87" s="17">
        <v>3</v>
      </c>
      <c r="F87" s="17">
        <v>0.2</v>
      </c>
      <c r="G87" s="17">
        <v>0.6</v>
      </c>
      <c r="H87" s="24">
        <f>F87*E87*D87*G87</f>
        <v>0.72000000000000008</v>
      </c>
    </row>
    <row r="88" spans="1:8">
      <c r="A88" s="17"/>
      <c r="B88" s="3" t="s">
        <v>124</v>
      </c>
      <c r="C88" s="3"/>
      <c r="D88" s="17">
        <v>3</v>
      </c>
      <c r="E88" s="17">
        <v>12.85</v>
      </c>
      <c r="F88" s="17">
        <v>0.2</v>
      </c>
      <c r="G88" s="17">
        <v>0.6</v>
      </c>
      <c r="H88" s="24">
        <f t="shared" ref="H88:H105" si="5">F88*E88*D88*G88</f>
        <v>4.6260000000000003</v>
      </c>
    </row>
    <row r="89" spans="1:8">
      <c r="A89" s="17"/>
      <c r="B89" s="3"/>
      <c r="C89" s="3"/>
      <c r="D89" s="17">
        <v>5</v>
      </c>
      <c r="E89" s="17">
        <v>12.85</v>
      </c>
      <c r="F89" s="17">
        <v>0.2</v>
      </c>
      <c r="G89" s="17">
        <v>0.6</v>
      </c>
      <c r="H89" s="24">
        <f t="shared" si="5"/>
        <v>7.7100000000000009</v>
      </c>
    </row>
    <row r="90" spans="1:8">
      <c r="A90" s="17"/>
      <c r="B90" s="3"/>
      <c r="C90" s="3"/>
      <c r="D90" s="17">
        <v>2</v>
      </c>
      <c r="E90" s="17">
        <v>6.5</v>
      </c>
      <c r="F90" s="17">
        <v>0.2</v>
      </c>
      <c r="G90" s="17">
        <v>0.45</v>
      </c>
      <c r="H90" s="24">
        <f t="shared" si="5"/>
        <v>1.1700000000000002</v>
      </c>
    </row>
    <row r="91" spans="1:8">
      <c r="A91" s="17"/>
      <c r="B91" s="3" t="s">
        <v>431</v>
      </c>
      <c r="C91" s="3"/>
      <c r="D91" s="17">
        <v>1</v>
      </c>
      <c r="E91" s="17">
        <v>3.4</v>
      </c>
      <c r="F91" s="17">
        <v>3.4</v>
      </c>
      <c r="G91" s="17">
        <v>0.2</v>
      </c>
      <c r="H91" s="24">
        <f t="shared" si="5"/>
        <v>2.3119999999999998</v>
      </c>
    </row>
    <row r="92" spans="1:8">
      <c r="A92" s="17"/>
      <c r="B92" s="3" t="s">
        <v>434</v>
      </c>
      <c r="C92" s="3"/>
      <c r="D92" s="17">
        <v>5</v>
      </c>
      <c r="E92" s="17">
        <v>3</v>
      </c>
      <c r="F92" s="17">
        <v>0.2</v>
      </c>
      <c r="G92" s="17">
        <v>0.6</v>
      </c>
      <c r="H92" s="24">
        <f t="shared" si="5"/>
        <v>1.8000000000000003</v>
      </c>
    </row>
    <row r="93" spans="1:8">
      <c r="A93" s="17"/>
      <c r="B93" s="3" t="s">
        <v>196</v>
      </c>
      <c r="C93" s="3"/>
      <c r="D93" s="17">
        <v>1</v>
      </c>
      <c r="E93" s="17">
        <v>4</v>
      </c>
      <c r="F93" s="17">
        <v>6</v>
      </c>
      <c r="G93" s="17">
        <v>0.12</v>
      </c>
      <c r="H93" s="24">
        <f t="shared" si="5"/>
        <v>2.88</v>
      </c>
    </row>
    <row r="94" spans="1:8">
      <c r="A94" s="17"/>
      <c r="B94" s="3" t="s">
        <v>197</v>
      </c>
      <c r="C94" s="3"/>
      <c r="D94" s="17">
        <v>1</v>
      </c>
      <c r="E94" s="17">
        <v>3.8</v>
      </c>
      <c r="F94" s="17">
        <v>3.2</v>
      </c>
      <c r="G94" s="17">
        <v>0.25</v>
      </c>
      <c r="H94" s="24">
        <f t="shared" si="5"/>
        <v>3.04</v>
      </c>
    </row>
    <row r="95" spans="1:8">
      <c r="A95" s="17"/>
      <c r="B95" s="3" t="s">
        <v>124</v>
      </c>
      <c r="C95" s="3"/>
      <c r="D95" s="17">
        <v>2</v>
      </c>
      <c r="E95" s="17">
        <v>3.2</v>
      </c>
      <c r="F95" s="17">
        <v>0.2</v>
      </c>
      <c r="G95" s="17">
        <v>0.6</v>
      </c>
      <c r="H95" s="24">
        <f t="shared" si="5"/>
        <v>0.76800000000000013</v>
      </c>
    </row>
    <row r="96" spans="1:8">
      <c r="A96" s="17"/>
      <c r="B96" s="3"/>
      <c r="C96" s="3"/>
      <c r="D96" s="17">
        <v>2</v>
      </c>
      <c r="E96" s="17">
        <v>3.8</v>
      </c>
      <c r="F96" s="17">
        <v>0.2</v>
      </c>
      <c r="G96" s="17">
        <v>0.6</v>
      </c>
      <c r="H96" s="24">
        <f t="shared" si="5"/>
        <v>0.91199999999999992</v>
      </c>
    </row>
    <row r="97" spans="1:8">
      <c r="A97" s="17"/>
      <c r="B97" s="3" t="s">
        <v>125</v>
      </c>
      <c r="C97" s="3"/>
      <c r="D97" s="17">
        <v>2</v>
      </c>
      <c r="E97" s="17">
        <v>12.85</v>
      </c>
      <c r="F97" s="17">
        <v>1.2</v>
      </c>
      <c r="G97" s="17">
        <v>0.1</v>
      </c>
      <c r="H97" s="24">
        <f t="shared" si="5"/>
        <v>3.0839999999999996</v>
      </c>
    </row>
    <row r="98" spans="1:8">
      <c r="A98" s="17"/>
      <c r="B98" s="3"/>
      <c r="C98" s="3"/>
      <c r="D98" s="17">
        <v>2</v>
      </c>
      <c r="E98" s="17">
        <v>3</v>
      </c>
      <c r="F98" s="17">
        <v>1.2</v>
      </c>
      <c r="G98" s="17">
        <v>0.1</v>
      </c>
      <c r="H98" s="24">
        <f t="shared" si="5"/>
        <v>0.72</v>
      </c>
    </row>
    <row r="99" spans="1:8">
      <c r="A99" s="17"/>
      <c r="B99" s="2"/>
      <c r="C99" s="2"/>
      <c r="D99" s="17">
        <v>2</v>
      </c>
      <c r="E99" s="17">
        <v>12.85</v>
      </c>
      <c r="F99" s="17">
        <v>1.2</v>
      </c>
      <c r="G99" s="17">
        <v>0.1</v>
      </c>
      <c r="H99" s="24">
        <f t="shared" si="5"/>
        <v>3.0839999999999996</v>
      </c>
    </row>
    <row r="100" spans="1:8">
      <c r="A100" s="17"/>
      <c r="B100" s="2" t="s">
        <v>56</v>
      </c>
      <c r="C100" s="2"/>
      <c r="D100" s="17">
        <v>4</v>
      </c>
      <c r="E100" s="17">
        <v>12.85</v>
      </c>
      <c r="F100" s="17">
        <v>0.2</v>
      </c>
      <c r="G100" s="17">
        <v>0.2</v>
      </c>
      <c r="H100" s="24">
        <f t="shared" si="5"/>
        <v>2.0560000000000005</v>
      </c>
    </row>
    <row r="101" spans="1:8">
      <c r="A101" s="17"/>
      <c r="B101" s="2"/>
      <c r="C101" s="2"/>
      <c r="D101" s="17">
        <v>2</v>
      </c>
      <c r="E101" s="17">
        <v>3</v>
      </c>
      <c r="F101" s="17">
        <v>0.2</v>
      </c>
      <c r="G101" s="17">
        <v>0.2</v>
      </c>
      <c r="H101" s="24">
        <f t="shared" si="5"/>
        <v>0.24000000000000005</v>
      </c>
    </row>
    <row r="102" spans="1:8">
      <c r="A102" s="17"/>
      <c r="B102" s="17"/>
      <c r="C102" s="17"/>
      <c r="D102" s="17">
        <v>5</v>
      </c>
      <c r="E102" s="17">
        <v>2</v>
      </c>
      <c r="F102" s="17">
        <v>0.2</v>
      </c>
      <c r="G102" s="17">
        <v>0.2</v>
      </c>
      <c r="H102" s="24">
        <f t="shared" si="5"/>
        <v>0.4</v>
      </c>
    </row>
    <row r="103" spans="1:8">
      <c r="A103" s="17"/>
      <c r="B103" s="17"/>
      <c r="C103" s="17"/>
      <c r="D103" s="17">
        <v>4</v>
      </c>
      <c r="E103" s="17">
        <v>2.4</v>
      </c>
      <c r="F103" s="17">
        <v>0.1</v>
      </c>
      <c r="G103" s="17">
        <v>0.2</v>
      </c>
      <c r="H103" s="24">
        <f t="shared" si="5"/>
        <v>0.192</v>
      </c>
    </row>
    <row r="104" spans="1:8">
      <c r="A104" s="17"/>
      <c r="B104" s="17"/>
      <c r="C104" s="17"/>
      <c r="D104" s="17">
        <v>2</v>
      </c>
      <c r="E104" s="17">
        <v>3</v>
      </c>
      <c r="F104" s="17">
        <v>0.1</v>
      </c>
      <c r="G104" s="17">
        <v>0.2</v>
      </c>
      <c r="H104" s="24">
        <f t="shared" si="5"/>
        <v>0.12000000000000002</v>
      </c>
    </row>
    <row r="105" spans="1:8">
      <c r="A105" s="17"/>
      <c r="B105" s="2" t="s">
        <v>126</v>
      </c>
      <c r="C105" s="2"/>
      <c r="D105" s="17">
        <v>1</v>
      </c>
      <c r="E105" s="17">
        <v>3</v>
      </c>
      <c r="F105" s="17">
        <v>1.5</v>
      </c>
      <c r="G105" s="17">
        <v>0.15</v>
      </c>
      <c r="H105" s="24">
        <f t="shared" si="5"/>
        <v>0.67499999999999993</v>
      </c>
    </row>
    <row r="106" spans="1:8">
      <c r="A106" s="17"/>
      <c r="B106" s="2"/>
      <c r="C106" s="2"/>
      <c r="D106" s="17">
        <v>2</v>
      </c>
      <c r="E106" s="17">
        <v>4.2</v>
      </c>
      <c r="F106" s="17">
        <v>1</v>
      </c>
      <c r="G106" s="17">
        <v>0.15</v>
      </c>
      <c r="H106" s="24">
        <f>F106*E106*D106*G106</f>
        <v>1.26</v>
      </c>
    </row>
    <row r="107" spans="1:8">
      <c r="A107" s="17"/>
      <c r="B107" s="2" t="s">
        <v>127</v>
      </c>
      <c r="C107" s="2"/>
      <c r="D107" s="17">
        <v>25</v>
      </c>
      <c r="E107" s="17">
        <v>1</v>
      </c>
      <c r="F107" s="17">
        <v>0.15</v>
      </c>
      <c r="G107" s="17">
        <v>0.15</v>
      </c>
      <c r="H107" s="24">
        <f>F107*E107*D107*G107</f>
        <v>0.5625</v>
      </c>
    </row>
    <row r="108" spans="1:8">
      <c r="A108" s="17"/>
      <c r="B108" s="2" t="s">
        <v>128</v>
      </c>
      <c r="C108" s="2"/>
      <c r="D108" s="17">
        <v>5</v>
      </c>
      <c r="E108" s="17">
        <v>4.5</v>
      </c>
      <c r="F108" s="17">
        <v>0.7</v>
      </c>
      <c r="G108" s="17">
        <v>0.08</v>
      </c>
      <c r="H108" s="24">
        <f>F108*E108*D108*G108</f>
        <v>1.26</v>
      </c>
    </row>
    <row r="109" spans="1:8">
      <c r="A109" s="17"/>
      <c r="B109" s="2" t="s">
        <v>169</v>
      </c>
      <c r="C109" s="2"/>
      <c r="D109" s="17">
        <v>1</v>
      </c>
      <c r="E109" s="17">
        <v>3</v>
      </c>
      <c r="F109" s="17">
        <v>0.2</v>
      </c>
      <c r="G109" s="17">
        <v>0.2</v>
      </c>
      <c r="H109" s="24">
        <f>F109*E109*D109*G109</f>
        <v>0.12000000000000002</v>
      </c>
    </row>
    <row r="110" spans="1:8">
      <c r="A110" s="17"/>
      <c r="B110" s="2"/>
      <c r="C110" s="2"/>
      <c r="D110" s="17">
        <v>2</v>
      </c>
      <c r="E110" s="17">
        <v>4.5</v>
      </c>
      <c r="F110" s="17">
        <v>0.2</v>
      </c>
      <c r="G110" s="17">
        <v>0.2</v>
      </c>
      <c r="H110" s="24">
        <f>F110*E110*D110*G110</f>
        <v>0.36000000000000004</v>
      </c>
    </row>
    <row r="111" spans="1:8">
      <c r="A111" s="17"/>
      <c r="B111" s="2" t="s">
        <v>60</v>
      </c>
      <c r="C111" s="2"/>
      <c r="D111" s="17"/>
      <c r="E111" s="17"/>
      <c r="F111" s="17"/>
      <c r="G111" s="17"/>
      <c r="H111" s="24">
        <f>SUM(H85:H110)</f>
        <v>60.966199999999979</v>
      </c>
    </row>
    <row r="112" spans="1:8">
      <c r="A112" s="17"/>
      <c r="B112" s="2" t="s">
        <v>129</v>
      </c>
      <c r="C112" s="2"/>
      <c r="D112" s="17"/>
      <c r="E112" s="17"/>
      <c r="F112" s="17"/>
      <c r="G112" s="17"/>
      <c r="H112" s="17"/>
    </row>
    <row r="113" spans="1:8">
      <c r="A113" s="17"/>
      <c r="B113" s="2" t="s">
        <v>130</v>
      </c>
      <c r="C113" s="2"/>
      <c r="D113" s="17">
        <v>1</v>
      </c>
      <c r="E113" s="17">
        <v>4.5</v>
      </c>
      <c r="F113" s="17">
        <v>3</v>
      </c>
      <c r="G113" s="17">
        <v>0.12</v>
      </c>
      <c r="H113" s="17">
        <f>G113*F113*E113*D113</f>
        <v>1.6199999999999999</v>
      </c>
    </row>
    <row r="114" spans="1:8">
      <c r="A114" s="17"/>
      <c r="B114" s="2"/>
      <c r="C114" s="2"/>
      <c r="D114" s="17">
        <v>1</v>
      </c>
      <c r="E114" s="17">
        <v>4</v>
      </c>
      <c r="F114" s="17">
        <v>6</v>
      </c>
      <c r="G114" s="17">
        <v>0.12</v>
      </c>
      <c r="H114" s="17">
        <f>G114*F114*E114*D114</f>
        <v>2.88</v>
      </c>
    </row>
    <row r="115" spans="1:8">
      <c r="A115" s="17"/>
      <c r="B115" s="2" t="s">
        <v>217</v>
      </c>
      <c r="C115" s="2"/>
      <c r="D115" s="17"/>
      <c r="E115" s="17"/>
      <c r="F115" s="17"/>
      <c r="G115" s="17"/>
      <c r="H115" s="17">
        <f>H113+H114</f>
        <v>4.5</v>
      </c>
    </row>
    <row r="116" spans="1:8">
      <c r="A116" s="17"/>
      <c r="B116" s="2" t="s">
        <v>170</v>
      </c>
      <c r="C116" s="2"/>
      <c r="D116" s="17"/>
      <c r="E116" s="17"/>
      <c r="F116" s="17"/>
      <c r="G116" s="17"/>
      <c r="H116" s="22">
        <f>H111-H115</f>
        <v>56.466199999999979</v>
      </c>
    </row>
    <row r="117" spans="1:8">
      <c r="A117" s="17"/>
      <c r="B117" s="2" t="s">
        <v>98</v>
      </c>
      <c r="C117" s="2"/>
      <c r="D117" s="17"/>
      <c r="E117" s="17"/>
      <c r="F117" s="17"/>
      <c r="G117" s="17"/>
      <c r="H117" s="30">
        <v>57</v>
      </c>
    </row>
    <row r="118" spans="1:8" ht="180">
      <c r="A118" s="17"/>
      <c r="B118" s="2" t="s">
        <v>131</v>
      </c>
      <c r="C118" s="2"/>
      <c r="D118" s="2"/>
      <c r="E118" s="2"/>
      <c r="F118" s="2"/>
      <c r="G118" s="2"/>
      <c r="H118" s="17"/>
    </row>
    <row r="119" spans="1:8">
      <c r="A119" s="17"/>
      <c r="B119" s="2" t="s">
        <v>132</v>
      </c>
      <c r="C119" s="2"/>
      <c r="D119" s="2">
        <v>16</v>
      </c>
      <c r="E119" s="2">
        <v>0.6</v>
      </c>
      <c r="F119" s="2">
        <v>0.3</v>
      </c>
      <c r="G119" s="2">
        <v>3.45</v>
      </c>
      <c r="H119" s="17">
        <f>G119*F119*E119*D119</f>
        <v>9.9359999999999982</v>
      </c>
    </row>
    <row r="120" spans="1:8">
      <c r="A120" s="17"/>
      <c r="B120" s="2" t="s">
        <v>432</v>
      </c>
      <c r="C120" s="2"/>
      <c r="D120" s="2">
        <v>4</v>
      </c>
      <c r="E120" s="2">
        <v>0.2</v>
      </c>
      <c r="F120" s="2">
        <v>0.6</v>
      </c>
      <c r="G120" s="2">
        <v>3</v>
      </c>
      <c r="H120" s="17">
        <f>G120*F120*E120*D120</f>
        <v>1.44</v>
      </c>
    </row>
    <row r="121" spans="1:8">
      <c r="A121" s="17"/>
      <c r="B121" s="2" t="s">
        <v>433</v>
      </c>
      <c r="C121" s="2"/>
      <c r="D121" s="2">
        <v>5</v>
      </c>
      <c r="E121" s="2">
        <v>3</v>
      </c>
      <c r="F121" s="2">
        <v>0.2</v>
      </c>
      <c r="G121" s="2">
        <v>1.5</v>
      </c>
      <c r="H121" s="17">
        <f>G121*F121*E121*D121</f>
        <v>4.5000000000000009</v>
      </c>
    </row>
    <row r="122" spans="1:8">
      <c r="A122" s="17"/>
      <c r="B122" s="2"/>
      <c r="C122" s="2"/>
      <c r="D122" s="2">
        <v>4</v>
      </c>
      <c r="E122" s="2">
        <v>0.6</v>
      </c>
      <c r="F122" s="2">
        <v>0.3</v>
      </c>
      <c r="G122" s="2">
        <v>2.8</v>
      </c>
      <c r="H122" s="17">
        <f>G122*F122*E122*D122</f>
        <v>2.016</v>
      </c>
    </row>
    <row r="123" spans="1:8">
      <c r="A123" s="17"/>
      <c r="B123" s="2"/>
      <c r="C123" s="2"/>
      <c r="D123" s="2">
        <v>4</v>
      </c>
      <c r="E123" s="2">
        <v>0.6</v>
      </c>
      <c r="F123" s="2">
        <v>0.3</v>
      </c>
      <c r="G123" s="2">
        <v>2.5</v>
      </c>
      <c r="H123" s="17">
        <f>G123*F123*E123*D123</f>
        <v>1.7999999999999998</v>
      </c>
    </row>
    <row r="124" spans="1:8">
      <c r="A124" s="17"/>
      <c r="B124" s="2" t="s">
        <v>60</v>
      </c>
      <c r="C124" s="2"/>
      <c r="D124" s="2"/>
      <c r="E124" s="2"/>
      <c r="F124" s="2"/>
      <c r="G124" s="2"/>
      <c r="H124" s="30">
        <f>SUM(H119:H123)</f>
        <v>19.691999999999997</v>
      </c>
    </row>
    <row r="125" spans="1:8" ht="21" customHeight="1">
      <c r="A125" s="17"/>
      <c r="B125" s="2" t="s">
        <v>98</v>
      </c>
      <c r="C125" s="2"/>
      <c r="D125" s="2"/>
      <c r="E125" s="2"/>
      <c r="F125" s="2"/>
      <c r="G125" s="2"/>
      <c r="H125" s="30">
        <v>20</v>
      </c>
    </row>
    <row r="126" spans="1:8" ht="140.25">
      <c r="A126" s="17"/>
      <c r="B126" s="21" t="s">
        <v>133</v>
      </c>
      <c r="C126" s="21"/>
      <c r="D126" s="17"/>
      <c r="E126" s="17"/>
      <c r="F126" s="17"/>
      <c r="G126" s="17"/>
      <c r="H126" s="17"/>
    </row>
    <row r="127" spans="1:8">
      <c r="A127" s="17"/>
      <c r="B127" s="2" t="s">
        <v>185</v>
      </c>
      <c r="C127" s="2"/>
      <c r="D127" s="17">
        <v>12</v>
      </c>
      <c r="E127" s="17">
        <v>1.5</v>
      </c>
      <c r="F127" s="17">
        <v>0.6</v>
      </c>
      <c r="G127" s="17">
        <v>0.3</v>
      </c>
      <c r="H127" s="17">
        <f>G127*F127*E127*D127</f>
        <v>3.24</v>
      </c>
    </row>
    <row r="128" spans="1:8">
      <c r="A128" s="17"/>
      <c r="B128" s="2" t="s">
        <v>184</v>
      </c>
      <c r="C128" s="2"/>
      <c r="D128" s="17"/>
      <c r="E128" s="17"/>
      <c r="F128" s="17"/>
      <c r="G128" s="17"/>
      <c r="H128" s="30">
        <v>3.5</v>
      </c>
    </row>
    <row r="129" spans="1:9" ht="90">
      <c r="A129" s="17"/>
      <c r="B129" s="2" t="s">
        <v>7</v>
      </c>
      <c r="C129" s="2"/>
      <c r="D129" s="17"/>
      <c r="E129" s="17"/>
      <c r="F129" s="17"/>
      <c r="G129" s="17"/>
      <c r="H129" s="17"/>
    </row>
    <row r="130" spans="1:9">
      <c r="A130" s="17"/>
      <c r="B130" s="2" t="s">
        <v>171</v>
      </c>
      <c r="C130" s="2"/>
      <c r="D130" s="17"/>
      <c r="E130" s="17"/>
      <c r="F130" s="17"/>
      <c r="G130" s="17"/>
      <c r="H130" s="17">
        <f>H125+H117+H128</f>
        <v>80.5</v>
      </c>
    </row>
    <row r="131" spans="1:9">
      <c r="A131" s="17"/>
      <c r="B131" s="2" t="s">
        <v>59</v>
      </c>
      <c r="C131" s="2"/>
      <c r="D131" s="17" t="s">
        <v>134</v>
      </c>
      <c r="E131" s="17"/>
      <c r="F131" s="17"/>
      <c r="G131" s="17"/>
      <c r="H131" s="17">
        <f>H130*140</f>
        <v>11270</v>
      </c>
    </row>
    <row r="132" spans="1:9">
      <c r="A132" s="17"/>
      <c r="B132" s="2" t="s">
        <v>78</v>
      </c>
      <c r="C132" s="2"/>
      <c r="D132" s="17"/>
      <c r="E132" s="17"/>
      <c r="F132" s="17"/>
      <c r="G132" s="17"/>
      <c r="H132" s="30">
        <v>11150</v>
      </c>
    </row>
    <row r="133" spans="1:9" ht="76.5">
      <c r="A133" s="17"/>
      <c r="B133" s="7" t="s">
        <v>172</v>
      </c>
      <c r="C133" s="7"/>
      <c r="D133" s="17"/>
      <c r="E133" s="17"/>
      <c r="F133" s="17"/>
      <c r="G133" s="17"/>
      <c r="H133" s="30"/>
    </row>
    <row r="134" spans="1:9">
      <c r="A134" s="17"/>
      <c r="B134" s="7" t="s">
        <v>174</v>
      </c>
      <c r="C134" s="7"/>
      <c r="D134" s="17">
        <v>12</v>
      </c>
      <c r="E134" s="17">
        <v>1.5</v>
      </c>
      <c r="F134" s="17">
        <v>1.5</v>
      </c>
      <c r="G134" s="17"/>
      <c r="H134" s="30">
        <f>D134*E134*F134</f>
        <v>27</v>
      </c>
    </row>
    <row r="135" spans="1:9">
      <c r="A135" s="17"/>
      <c r="B135" s="7"/>
      <c r="C135" s="7"/>
      <c r="D135" s="17">
        <v>3</v>
      </c>
      <c r="E135" s="17">
        <v>0.65</v>
      </c>
      <c r="F135" s="17">
        <v>0.65</v>
      </c>
      <c r="G135" s="17"/>
      <c r="H135" s="30">
        <f>D135*E135*F135</f>
        <v>1.2675000000000001</v>
      </c>
    </row>
    <row r="136" spans="1:9">
      <c r="A136" s="17"/>
      <c r="B136" s="2" t="s">
        <v>59</v>
      </c>
      <c r="C136" s="2"/>
      <c r="D136" s="17"/>
      <c r="E136" s="17"/>
      <c r="F136" s="17"/>
      <c r="G136" s="17"/>
      <c r="H136" s="30">
        <f>SUM(H134:H135)</f>
        <v>28.267499999999998</v>
      </c>
    </row>
    <row r="137" spans="1:9">
      <c r="A137" s="17"/>
      <c r="B137" s="2" t="s">
        <v>59</v>
      </c>
      <c r="C137" s="2"/>
      <c r="D137" s="17" t="s">
        <v>175</v>
      </c>
      <c r="E137" s="17"/>
      <c r="F137" s="17"/>
      <c r="G137" s="17"/>
      <c r="H137" s="17">
        <f>H136*15</f>
        <v>424.01249999999999</v>
      </c>
    </row>
    <row r="138" spans="1:9">
      <c r="A138" s="17"/>
      <c r="B138" s="7" t="s">
        <v>78</v>
      </c>
      <c r="C138" s="7"/>
      <c r="D138" s="17"/>
      <c r="E138" s="17"/>
      <c r="F138" s="17"/>
      <c r="G138" s="17"/>
      <c r="H138" s="30">
        <v>425</v>
      </c>
    </row>
    <row r="139" spans="1:9" ht="63.75">
      <c r="A139" s="17"/>
      <c r="B139" s="7" t="s">
        <v>173</v>
      </c>
      <c r="C139" s="7"/>
      <c r="D139" s="17"/>
      <c r="E139" s="17"/>
      <c r="F139" s="17"/>
      <c r="G139" s="17"/>
      <c r="H139" s="30"/>
    </row>
    <row r="140" spans="1:9">
      <c r="A140" s="17"/>
      <c r="B140" s="2" t="s">
        <v>176</v>
      </c>
      <c r="C140" s="2"/>
      <c r="D140" s="17">
        <v>15</v>
      </c>
      <c r="E140" s="17"/>
      <c r="F140" s="17"/>
      <c r="G140" s="17"/>
      <c r="H140" s="30">
        <v>15</v>
      </c>
    </row>
    <row r="141" spans="1:9">
      <c r="A141" s="17"/>
      <c r="B141" s="2" t="s">
        <v>78</v>
      </c>
      <c r="C141" s="2"/>
      <c r="D141" s="17"/>
      <c r="E141" s="17"/>
      <c r="F141" s="17"/>
      <c r="G141" s="17"/>
      <c r="H141" s="30">
        <v>15</v>
      </c>
    </row>
    <row r="142" spans="1:9" ht="229.5">
      <c r="A142" s="17"/>
      <c r="B142" s="7" t="s">
        <v>177</v>
      </c>
      <c r="C142" s="7"/>
      <c r="D142" s="17"/>
      <c r="E142" s="17"/>
      <c r="F142" s="17"/>
      <c r="G142" s="17"/>
      <c r="H142" s="30"/>
    </row>
    <row r="143" spans="1:9">
      <c r="A143" s="17"/>
      <c r="B143" s="37" t="s">
        <v>178</v>
      </c>
      <c r="C143" s="37"/>
      <c r="D143" s="38"/>
      <c r="E143" s="38"/>
      <c r="F143" s="38"/>
      <c r="G143" s="38"/>
      <c r="H143" s="38"/>
      <c r="I143" s="45"/>
    </row>
    <row r="144" spans="1:9">
      <c r="A144" s="17"/>
      <c r="B144" s="37" t="s">
        <v>179</v>
      </c>
      <c r="C144" s="37"/>
      <c r="D144" s="39">
        <v>2</v>
      </c>
      <c r="E144" s="38">
        <v>15</v>
      </c>
      <c r="F144" s="38"/>
      <c r="G144" s="38"/>
      <c r="H144" s="42">
        <f>E144*D144</f>
        <v>30</v>
      </c>
    </row>
    <row r="145" spans="1:8">
      <c r="A145" s="17"/>
      <c r="B145" s="37" t="s">
        <v>80</v>
      </c>
      <c r="C145" s="37"/>
      <c r="D145" s="39">
        <v>12</v>
      </c>
      <c r="E145" s="38">
        <v>1.1000000000000001</v>
      </c>
      <c r="F145" s="38"/>
      <c r="G145" s="38"/>
      <c r="H145" s="42">
        <f>E145*D145</f>
        <v>13.200000000000001</v>
      </c>
    </row>
    <row r="146" spans="1:8">
      <c r="A146" s="17"/>
      <c r="B146" s="37" t="s">
        <v>180</v>
      </c>
      <c r="C146" s="37"/>
      <c r="D146" s="39"/>
      <c r="E146" s="38"/>
      <c r="F146" s="38"/>
      <c r="G146" s="38"/>
      <c r="H146" s="42">
        <f>SUM(H144:H145)</f>
        <v>43.2</v>
      </c>
    </row>
    <row r="147" spans="1:8">
      <c r="A147" s="17"/>
      <c r="B147" s="40" t="s">
        <v>182</v>
      </c>
      <c r="C147" s="40"/>
      <c r="D147" s="39"/>
      <c r="E147" s="38"/>
      <c r="F147" s="38"/>
      <c r="G147" s="38"/>
      <c r="H147" s="43">
        <f>H146*1.822</f>
        <v>78.710400000000007</v>
      </c>
    </row>
    <row r="148" spans="1:8" ht="23.25" customHeight="1">
      <c r="A148" s="17"/>
      <c r="B148" s="37" t="s">
        <v>181</v>
      </c>
      <c r="C148" s="37"/>
      <c r="D148" s="39">
        <v>2</v>
      </c>
      <c r="E148" s="38">
        <v>15</v>
      </c>
      <c r="F148" s="38"/>
      <c r="G148" s="38"/>
      <c r="H148" s="42">
        <f>E148*D148</f>
        <v>30</v>
      </c>
    </row>
    <row r="149" spans="1:8">
      <c r="A149" s="17"/>
      <c r="B149" s="40" t="s">
        <v>183</v>
      </c>
      <c r="C149" s="40"/>
      <c r="D149" s="41"/>
      <c r="E149" s="14"/>
      <c r="F149" s="14"/>
      <c r="G149" s="14"/>
      <c r="H149" s="44">
        <f>H148*1.11</f>
        <v>33.300000000000004</v>
      </c>
    </row>
    <row r="150" spans="1:8">
      <c r="A150" s="17"/>
      <c r="B150" s="2" t="s">
        <v>59</v>
      </c>
      <c r="C150" s="2"/>
      <c r="D150" s="17"/>
      <c r="E150" s="17"/>
      <c r="F150" s="17"/>
      <c r="G150" s="17"/>
      <c r="H150" s="48">
        <f>H147+H149</f>
        <v>112.0104</v>
      </c>
    </row>
    <row r="151" spans="1:8">
      <c r="A151" s="17"/>
      <c r="B151" s="7" t="s">
        <v>78</v>
      </c>
      <c r="C151" s="7"/>
      <c r="D151" s="17"/>
      <c r="E151" s="17"/>
      <c r="F151" s="17"/>
      <c r="G151" s="17"/>
      <c r="H151" s="47">
        <v>115</v>
      </c>
    </row>
    <row r="152" spans="1:8" ht="195">
      <c r="A152" s="17"/>
      <c r="B152" s="6" t="s">
        <v>135</v>
      </c>
      <c r="C152" s="6"/>
      <c r="D152" s="17"/>
      <c r="E152" s="17"/>
      <c r="F152" s="17"/>
      <c r="G152" s="17"/>
      <c r="H152" s="17"/>
    </row>
    <row r="153" spans="1:8">
      <c r="A153" s="17"/>
      <c r="B153" s="6" t="s">
        <v>186</v>
      </c>
      <c r="C153" s="6"/>
      <c r="D153" s="17">
        <v>1</v>
      </c>
      <c r="E153" s="17">
        <v>12.7</v>
      </c>
      <c r="F153" s="17">
        <v>6.3</v>
      </c>
      <c r="G153" s="17"/>
      <c r="H153" s="17">
        <f>F153*E153*D153</f>
        <v>80.009999999999991</v>
      </c>
    </row>
    <row r="154" spans="1:8">
      <c r="A154" s="17"/>
      <c r="B154" s="6"/>
      <c r="C154" s="6"/>
      <c r="D154" s="17">
        <v>1</v>
      </c>
      <c r="E154" s="17">
        <v>12.75</v>
      </c>
      <c r="F154" s="17">
        <v>3.1</v>
      </c>
      <c r="G154" s="17"/>
      <c r="H154" s="17">
        <f>F154*E154*D154</f>
        <v>39.524999999999999</v>
      </c>
    </row>
    <row r="155" spans="1:8">
      <c r="A155" s="17"/>
      <c r="B155" s="6"/>
      <c r="C155" s="6"/>
      <c r="D155" s="17">
        <v>1</v>
      </c>
      <c r="E155" s="17">
        <v>3</v>
      </c>
      <c r="F155" s="17">
        <v>3.5</v>
      </c>
      <c r="G155" s="17"/>
      <c r="H155" s="17">
        <f>F155*E155*D155</f>
        <v>10.5</v>
      </c>
    </row>
    <row r="156" spans="1:8">
      <c r="A156" s="17"/>
      <c r="B156" s="6"/>
      <c r="C156" s="6"/>
      <c r="D156" s="17">
        <v>25</v>
      </c>
      <c r="E156" s="17">
        <v>1.5</v>
      </c>
      <c r="F156" s="17">
        <v>0.3</v>
      </c>
      <c r="G156" s="17"/>
      <c r="H156" s="17">
        <f>F156*E156*D156</f>
        <v>11.249999999999998</v>
      </c>
    </row>
    <row r="157" spans="1:8">
      <c r="A157" s="17"/>
      <c r="B157" s="6"/>
      <c r="C157" s="6"/>
      <c r="D157" s="17">
        <v>25</v>
      </c>
      <c r="E157" s="17">
        <v>1.5</v>
      </c>
      <c r="F157" s="17">
        <v>0.15</v>
      </c>
      <c r="G157" s="17"/>
      <c r="H157" s="17">
        <f>F157*E157*D157</f>
        <v>5.6249999999999991</v>
      </c>
    </row>
    <row r="158" spans="1:8">
      <c r="A158" s="17"/>
      <c r="B158" s="6"/>
      <c r="C158" s="6"/>
      <c r="D158" s="17"/>
      <c r="E158" s="17"/>
      <c r="F158" s="17"/>
      <c r="G158" s="17"/>
      <c r="H158" s="30">
        <f>SUM(H153:H157)</f>
        <v>146.91</v>
      </c>
    </row>
    <row r="159" spans="1:8">
      <c r="A159" s="17"/>
      <c r="B159" s="6" t="s">
        <v>136</v>
      </c>
      <c r="C159" s="6"/>
      <c r="D159" s="17"/>
      <c r="E159" s="17"/>
      <c r="F159" s="17"/>
      <c r="G159" s="17"/>
      <c r="H159" s="17"/>
    </row>
    <row r="160" spans="1:8">
      <c r="A160" s="17"/>
      <c r="B160" s="6" t="s">
        <v>198</v>
      </c>
      <c r="C160" s="6"/>
      <c r="D160" s="17">
        <v>1</v>
      </c>
      <c r="E160" s="17">
        <v>2.4</v>
      </c>
      <c r="F160" s="17">
        <v>1.5</v>
      </c>
      <c r="G160" s="17"/>
      <c r="H160" s="17">
        <f>F160*E160*D160</f>
        <v>3.5999999999999996</v>
      </c>
    </row>
    <row r="161" spans="1:8">
      <c r="A161" s="17"/>
      <c r="B161" s="6" t="s">
        <v>199</v>
      </c>
      <c r="C161" s="6"/>
      <c r="D161" s="17"/>
      <c r="E161" s="17"/>
      <c r="F161" s="17"/>
      <c r="G161" s="17"/>
      <c r="H161" s="17">
        <f>H158-H160</f>
        <v>143.31</v>
      </c>
    </row>
    <row r="162" spans="1:8">
      <c r="A162" s="17"/>
      <c r="B162" s="6" t="s">
        <v>98</v>
      </c>
      <c r="C162" s="6"/>
      <c r="D162" s="17"/>
      <c r="E162" s="17"/>
      <c r="F162" s="17"/>
      <c r="G162" s="17"/>
      <c r="H162" s="30">
        <v>145</v>
      </c>
    </row>
    <row r="163" spans="1:8" ht="225">
      <c r="A163" s="17"/>
      <c r="B163" s="10" t="s">
        <v>61</v>
      </c>
      <c r="C163" s="10"/>
      <c r="D163" s="17"/>
      <c r="E163" s="17"/>
      <c r="F163" s="17"/>
      <c r="G163" s="17"/>
      <c r="H163" s="17"/>
    </row>
    <row r="164" spans="1:8">
      <c r="A164" s="17"/>
      <c r="B164" s="10" t="s">
        <v>186</v>
      </c>
      <c r="C164" s="10"/>
      <c r="D164" s="17">
        <v>2</v>
      </c>
      <c r="E164" s="24">
        <v>12.75</v>
      </c>
      <c r="F164" s="24">
        <v>1.5</v>
      </c>
      <c r="G164" s="17"/>
      <c r="H164" s="24">
        <f>F164*E164*D164</f>
        <v>38.25</v>
      </c>
    </row>
    <row r="165" spans="1:8">
      <c r="A165" s="17"/>
      <c r="B165" s="10"/>
      <c r="C165" s="10"/>
      <c r="D165" s="17">
        <v>2</v>
      </c>
      <c r="E165" s="24">
        <v>6.75</v>
      </c>
      <c r="F165" s="24">
        <v>1.5</v>
      </c>
      <c r="G165" s="17"/>
      <c r="H165" s="24">
        <f t="shared" ref="H165:H179" si="6">F165*E165*D165</f>
        <v>20.25</v>
      </c>
    </row>
    <row r="166" spans="1:8">
      <c r="A166" s="17"/>
      <c r="B166" s="10" t="s">
        <v>215</v>
      </c>
      <c r="C166" s="10"/>
      <c r="D166" s="17">
        <v>2</v>
      </c>
      <c r="E166" s="24">
        <v>4.5</v>
      </c>
      <c r="F166" s="24">
        <v>1.5</v>
      </c>
      <c r="G166" s="17"/>
      <c r="H166" s="24">
        <f t="shared" si="6"/>
        <v>13.5</v>
      </c>
    </row>
    <row r="167" spans="1:8">
      <c r="A167" s="17"/>
      <c r="B167" s="10" t="s">
        <v>204</v>
      </c>
      <c r="C167" s="10"/>
      <c r="D167" s="17">
        <v>2</v>
      </c>
      <c r="E167" s="24">
        <v>3.1</v>
      </c>
      <c r="F167" s="24">
        <v>1.5</v>
      </c>
      <c r="G167" s="17"/>
      <c r="H167" s="24">
        <f t="shared" si="6"/>
        <v>9.3000000000000007</v>
      </c>
    </row>
    <row r="168" spans="1:8">
      <c r="A168" s="17"/>
      <c r="B168" s="10"/>
      <c r="C168" s="10"/>
      <c r="D168" s="17">
        <v>2</v>
      </c>
      <c r="E168" s="24">
        <v>12.85</v>
      </c>
      <c r="F168" s="24">
        <v>1.5</v>
      </c>
      <c r="G168" s="17"/>
      <c r="H168" s="24">
        <f t="shared" si="6"/>
        <v>38.549999999999997</v>
      </c>
    </row>
    <row r="169" spans="1:8">
      <c r="A169" s="17"/>
      <c r="B169" s="10"/>
      <c r="C169" s="10"/>
      <c r="D169" s="17">
        <v>1</v>
      </c>
      <c r="E169" s="24">
        <v>3.5</v>
      </c>
      <c r="F169" s="24">
        <v>1.5</v>
      </c>
      <c r="G169" s="17"/>
      <c r="H169" s="24">
        <f t="shared" si="6"/>
        <v>5.25</v>
      </c>
    </row>
    <row r="170" spans="1:8">
      <c r="A170" s="17"/>
      <c r="B170" s="10"/>
      <c r="C170" s="10"/>
      <c r="D170" s="17">
        <v>2</v>
      </c>
      <c r="E170" s="24">
        <v>2.5</v>
      </c>
      <c r="F170" s="24">
        <v>1.5</v>
      </c>
      <c r="G170" s="17"/>
      <c r="H170" s="24">
        <f t="shared" si="6"/>
        <v>7.5</v>
      </c>
    </row>
    <row r="171" spans="1:8">
      <c r="A171" s="17"/>
      <c r="B171" s="10"/>
      <c r="C171" s="10"/>
      <c r="D171" s="17">
        <v>2</v>
      </c>
      <c r="E171" s="24">
        <v>3</v>
      </c>
      <c r="F171" s="24">
        <v>1.5</v>
      </c>
      <c r="G171" s="17"/>
      <c r="H171" s="24">
        <f t="shared" si="6"/>
        <v>9</v>
      </c>
    </row>
    <row r="172" spans="1:8">
      <c r="A172" s="17"/>
      <c r="B172" s="10" t="s">
        <v>435</v>
      </c>
      <c r="C172" s="10"/>
      <c r="D172" s="17">
        <v>6</v>
      </c>
      <c r="E172" s="24">
        <v>3</v>
      </c>
      <c r="F172" s="24">
        <v>1.5</v>
      </c>
      <c r="G172" s="17"/>
      <c r="H172" s="24">
        <f t="shared" si="6"/>
        <v>27</v>
      </c>
    </row>
    <row r="173" spans="1:8">
      <c r="A173" s="17"/>
      <c r="B173" s="10"/>
      <c r="C173" s="10"/>
      <c r="D173" s="17">
        <v>1</v>
      </c>
      <c r="E173" s="24">
        <v>3</v>
      </c>
      <c r="F173" s="24">
        <v>3</v>
      </c>
      <c r="G173" s="17"/>
      <c r="H173" s="24">
        <f t="shared" si="6"/>
        <v>9</v>
      </c>
    </row>
    <row r="174" spans="1:8">
      <c r="A174" s="17"/>
      <c r="B174" s="10" t="s">
        <v>201</v>
      </c>
      <c r="C174" s="10"/>
      <c r="D174" s="17">
        <v>4</v>
      </c>
      <c r="E174" s="24">
        <v>1.2</v>
      </c>
      <c r="F174" s="24">
        <v>1.5</v>
      </c>
      <c r="G174" s="17"/>
      <c r="H174" s="24">
        <f t="shared" si="6"/>
        <v>7.1999999999999993</v>
      </c>
    </row>
    <row r="175" spans="1:8">
      <c r="A175" s="17"/>
      <c r="B175" s="10"/>
      <c r="C175" s="10"/>
      <c r="D175" s="17">
        <v>4</v>
      </c>
      <c r="E175" s="24">
        <v>1.5</v>
      </c>
      <c r="F175" s="24">
        <v>1.5</v>
      </c>
      <c r="G175" s="17"/>
      <c r="H175" s="24">
        <f t="shared" si="6"/>
        <v>9</v>
      </c>
    </row>
    <row r="176" spans="1:8">
      <c r="A176" s="17"/>
      <c r="B176" s="10"/>
      <c r="C176" s="10"/>
      <c r="D176" s="17">
        <v>2</v>
      </c>
      <c r="E176" s="24">
        <v>1.5</v>
      </c>
      <c r="F176" s="24">
        <v>1.5</v>
      </c>
      <c r="G176" s="17"/>
      <c r="H176" s="24">
        <f t="shared" si="6"/>
        <v>4.5</v>
      </c>
    </row>
    <row r="177" spans="1:8">
      <c r="A177" s="17"/>
      <c r="B177" s="10"/>
      <c r="C177" s="10"/>
      <c r="D177" s="17">
        <v>2</v>
      </c>
      <c r="E177" s="24">
        <v>2.5</v>
      </c>
      <c r="F177" s="24">
        <v>1.5</v>
      </c>
      <c r="G177" s="17"/>
      <c r="H177" s="24">
        <f t="shared" si="6"/>
        <v>7.5</v>
      </c>
    </row>
    <row r="178" spans="1:8">
      <c r="A178" s="17"/>
      <c r="B178" s="10" t="s">
        <v>200</v>
      </c>
      <c r="C178" s="10"/>
      <c r="D178" s="17">
        <v>2</v>
      </c>
      <c r="E178" s="24">
        <v>1.2</v>
      </c>
      <c r="F178" s="24">
        <v>1.5</v>
      </c>
      <c r="G178" s="17"/>
      <c r="H178" s="24">
        <f t="shared" si="6"/>
        <v>3.5999999999999996</v>
      </c>
    </row>
    <row r="179" spans="1:8">
      <c r="A179" s="17"/>
      <c r="B179" s="10"/>
      <c r="C179" s="10"/>
      <c r="D179" s="17">
        <v>2</v>
      </c>
      <c r="E179" s="24">
        <v>1.5</v>
      </c>
      <c r="F179" s="24">
        <v>1.5</v>
      </c>
      <c r="G179" s="17"/>
      <c r="H179" s="24">
        <f t="shared" si="6"/>
        <v>4.5</v>
      </c>
    </row>
    <row r="180" spans="1:8">
      <c r="A180" s="17"/>
      <c r="B180" s="10" t="s">
        <v>202</v>
      </c>
      <c r="C180" s="10"/>
      <c r="D180" s="17" t="s">
        <v>203</v>
      </c>
      <c r="E180" s="24">
        <v>2.4</v>
      </c>
      <c r="F180" s="24">
        <v>1.5</v>
      </c>
      <c r="G180" s="17"/>
      <c r="H180" s="24">
        <f>F180*E180*4*2</f>
        <v>28.799999999999997</v>
      </c>
    </row>
    <row r="181" spans="1:8">
      <c r="A181" s="17"/>
      <c r="B181" s="10" t="s">
        <v>264</v>
      </c>
      <c r="C181" s="10"/>
      <c r="D181" s="17">
        <v>5</v>
      </c>
      <c r="E181" s="24">
        <v>3</v>
      </c>
      <c r="F181" s="24">
        <v>0.8</v>
      </c>
      <c r="G181" s="17"/>
      <c r="H181" s="24">
        <f>F181*E181*4*2</f>
        <v>19.200000000000003</v>
      </c>
    </row>
    <row r="182" spans="1:8">
      <c r="A182" s="17"/>
      <c r="B182" s="10"/>
      <c r="C182" s="10"/>
      <c r="D182" s="17"/>
      <c r="E182" s="24"/>
      <c r="F182" s="24"/>
      <c r="G182" s="17"/>
      <c r="H182" s="22">
        <f>SUM(H164:H181)</f>
        <v>261.89999999999998</v>
      </c>
    </row>
    <row r="183" spans="1:8">
      <c r="A183" s="17"/>
      <c r="B183" s="6" t="s">
        <v>136</v>
      </c>
      <c r="C183" s="6"/>
      <c r="D183" s="17"/>
      <c r="E183" s="17"/>
      <c r="F183" s="17"/>
      <c r="G183" s="17"/>
      <c r="H183" s="17"/>
    </row>
    <row r="184" spans="1:8">
      <c r="A184" s="17"/>
      <c r="B184" s="6" t="s">
        <v>137</v>
      </c>
      <c r="C184" s="6"/>
      <c r="D184" s="17">
        <v>8</v>
      </c>
      <c r="E184" s="17">
        <v>1.5</v>
      </c>
      <c r="F184" s="17">
        <v>0.3</v>
      </c>
      <c r="G184" s="17"/>
      <c r="H184" s="17">
        <f>F184*E184*D184</f>
        <v>3.5999999999999996</v>
      </c>
    </row>
    <row r="185" spans="1:8">
      <c r="A185" s="17"/>
      <c r="B185" s="6" t="s">
        <v>138</v>
      </c>
      <c r="C185" s="6"/>
      <c r="D185" s="17">
        <v>2</v>
      </c>
      <c r="E185" s="24">
        <v>1.5</v>
      </c>
      <c r="F185" s="24">
        <v>1.5</v>
      </c>
      <c r="G185" s="17"/>
      <c r="H185" s="17">
        <f>F185*E185*D185</f>
        <v>4.5</v>
      </c>
    </row>
    <row r="186" spans="1:8">
      <c r="A186" s="17"/>
      <c r="B186" s="6" t="s">
        <v>138</v>
      </c>
      <c r="C186" s="6"/>
      <c r="D186" s="17">
        <v>1</v>
      </c>
      <c r="E186" s="24">
        <v>1.2</v>
      </c>
      <c r="F186" s="24">
        <v>1.5</v>
      </c>
      <c r="G186" s="17"/>
      <c r="H186" s="17">
        <f>F186*E186*D186</f>
        <v>1.7999999999999998</v>
      </c>
    </row>
    <row r="187" spans="1:8">
      <c r="A187" s="17"/>
      <c r="B187" s="6" t="s">
        <v>139</v>
      </c>
      <c r="C187" s="6"/>
      <c r="D187" s="17"/>
      <c r="E187" s="17"/>
      <c r="F187" s="17"/>
      <c r="G187" s="17"/>
      <c r="H187" s="17">
        <f>SUM(H184:H186)</f>
        <v>9.8999999999999986</v>
      </c>
    </row>
    <row r="188" spans="1:8">
      <c r="A188" s="17"/>
      <c r="B188" s="6" t="s">
        <v>199</v>
      </c>
      <c r="C188" s="6"/>
      <c r="D188" s="17"/>
      <c r="E188" s="17"/>
      <c r="F188" s="17"/>
      <c r="G188" s="17"/>
      <c r="H188" s="22">
        <f>H182-H187</f>
        <v>251.99999999999997</v>
      </c>
    </row>
    <row r="189" spans="1:8">
      <c r="A189" s="17"/>
      <c r="B189" s="6" t="s">
        <v>188</v>
      </c>
      <c r="C189" s="6"/>
      <c r="D189" s="17"/>
      <c r="E189" s="17"/>
      <c r="F189" s="17"/>
      <c r="G189" s="17"/>
      <c r="H189" s="22">
        <v>255</v>
      </c>
    </row>
    <row r="190" spans="1:8" ht="195">
      <c r="A190" s="17"/>
      <c r="B190" s="6" t="s">
        <v>62</v>
      </c>
      <c r="C190" s="6"/>
      <c r="D190" s="17"/>
      <c r="E190" s="17"/>
      <c r="F190" s="17"/>
      <c r="G190" s="17"/>
      <c r="H190" s="22"/>
    </row>
    <row r="191" spans="1:8">
      <c r="A191" s="17"/>
      <c r="B191" s="6" t="s">
        <v>186</v>
      </c>
      <c r="C191" s="6"/>
      <c r="D191" s="17">
        <v>3</v>
      </c>
      <c r="E191" s="17">
        <v>1.2</v>
      </c>
      <c r="F191" s="17">
        <v>1.5</v>
      </c>
      <c r="G191" s="17"/>
      <c r="H191" s="22">
        <f>F191*E191*D191</f>
        <v>5.3999999999999995</v>
      </c>
    </row>
    <row r="192" spans="1:8">
      <c r="A192" s="17"/>
      <c r="B192" s="6" t="s">
        <v>211</v>
      </c>
      <c r="C192" s="6"/>
      <c r="D192" s="17">
        <v>4</v>
      </c>
      <c r="E192" s="17">
        <v>1.2</v>
      </c>
      <c r="F192" s="17">
        <v>1.5</v>
      </c>
      <c r="G192" s="17"/>
      <c r="H192" s="22">
        <f>F192*E192*D192</f>
        <v>7.1999999999999993</v>
      </c>
    </row>
    <row r="193" spans="1:8">
      <c r="A193" s="17"/>
      <c r="B193" s="6" t="s">
        <v>184</v>
      </c>
      <c r="C193" s="6"/>
      <c r="D193" s="17"/>
      <c r="E193" s="17"/>
      <c r="F193" s="17"/>
      <c r="G193" s="17"/>
      <c r="H193" s="22">
        <f>SUM(H191:H192)</f>
        <v>12.599999999999998</v>
      </c>
    </row>
    <row r="194" spans="1:8">
      <c r="A194" s="17"/>
      <c r="B194" s="6" t="s">
        <v>188</v>
      </c>
      <c r="C194" s="6"/>
      <c r="D194" s="17"/>
      <c r="E194" s="17"/>
      <c r="F194" s="17"/>
      <c r="G194" s="17"/>
      <c r="H194" s="22">
        <v>13</v>
      </c>
    </row>
    <row r="195" spans="1:8">
      <c r="A195" s="17"/>
      <c r="B195" s="6"/>
      <c r="C195" s="6"/>
      <c r="D195" s="17"/>
      <c r="E195" s="17"/>
      <c r="F195" s="17"/>
      <c r="G195" s="17"/>
      <c r="H195" s="22"/>
    </row>
    <row r="196" spans="1:8" ht="60">
      <c r="A196" s="17"/>
      <c r="B196" s="2" t="s">
        <v>31</v>
      </c>
      <c r="C196" s="2"/>
      <c r="D196" s="17"/>
      <c r="E196" s="17"/>
      <c r="F196" s="17"/>
      <c r="G196" s="17"/>
      <c r="H196" s="17"/>
    </row>
    <row r="197" spans="1:8">
      <c r="A197" s="17"/>
      <c r="B197" s="10" t="s">
        <v>186</v>
      </c>
      <c r="C197" s="10"/>
      <c r="D197" s="17">
        <v>2</v>
      </c>
      <c r="E197" s="24">
        <v>12.75</v>
      </c>
      <c r="F197" s="24">
        <v>1.5</v>
      </c>
      <c r="G197" s="17"/>
      <c r="H197" s="24">
        <f>F197*E197*D197</f>
        <v>38.25</v>
      </c>
    </row>
    <row r="198" spans="1:8">
      <c r="A198" s="17"/>
      <c r="B198" s="10"/>
      <c r="C198" s="10"/>
      <c r="D198" s="17">
        <v>2</v>
      </c>
      <c r="E198" s="24">
        <v>6.75</v>
      </c>
      <c r="F198" s="24">
        <v>1.5</v>
      </c>
      <c r="G198" s="17"/>
      <c r="H198" s="24">
        <f t="shared" ref="H198:H211" si="7">F198*E198*D198</f>
        <v>20.25</v>
      </c>
    </row>
    <row r="199" spans="1:8">
      <c r="A199" s="17"/>
      <c r="B199" s="10" t="s">
        <v>204</v>
      </c>
      <c r="C199" s="10"/>
      <c r="D199" s="17">
        <v>2</v>
      </c>
      <c r="E199" s="24">
        <v>3.1</v>
      </c>
      <c r="F199" s="24">
        <v>1.5</v>
      </c>
      <c r="G199" s="17"/>
      <c r="H199" s="24">
        <f t="shared" si="7"/>
        <v>9.3000000000000007</v>
      </c>
    </row>
    <row r="200" spans="1:8">
      <c r="A200" s="17"/>
      <c r="B200" s="10"/>
      <c r="C200" s="10"/>
      <c r="D200" s="17">
        <v>2</v>
      </c>
      <c r="E200" s="24">
        <v>12.85</v>
      </c>
      <c r="F200" s="24">
        <v>1.5</v>
      </c>
      <c r="G200" s="17"/>
      <c r="H200" s="24">
        <f t="shared" si="7"/>
        <v>38.549999999999997</v>
      </c>
    </row>
    <row r="201" spans="1:8">
      <c r="A201" s="17"/>
      <c r="B201" s="10"/>
      <c r="C201" s="10"/>
      <c r="D201" s="17">
        <v>1</v>
      </c>
      <c r="E201" s="24">
        <v>3.5</v>
      </c>
      <c r="F201" s="24">
        <v>1.5</v>
      </c>
      <c r="G201" s="17"/>
      <c r="H201" s="24">
        <f t="shared" si="7"/>
        <v>5.25</v>
      </c>
    </row>
    <row r="202" spans="1:8">
      <c r="A202" s="17"/>
      <c r="B202" s="10"/>
      <c r="C202" s="10"/>
      <c r="D202" s="17">
        <v>2</v>
      </c>
      <c r="E202" s="24">
        <v>2.5</v>
      </c>
      <c r="F202" s="24">
        <v>1.5</v>
      </c>
      <c r="G202" s="17"/>
      <c r="H202" s="24">
        <f t="shared" si="7"/>
        <v>7.5</v>
      </c>
    </row>
    <row r="203" spans="1:8">
      <c r="A203" s="17"/>
      <c r="B203" s="10"/>
      <c r="C203" s="10"/>
      <c r="D203" s="17">
        <v>2</v>
      </c>
      <c r="E203" s="24">
        <v>3</v>
      </c>
      <c r="F203" s="24">
        <v>1.5</v>
      </c>
      <c r="G203" s="17"/>
      <c r="H203" s="24">
        <f t="shared" si="7"/>
        <v>9</v>
      </c>
    </row>
    <row r="204" spans="1:8">
      <c r="A204" s="17"/>
      <c r="B204" s="10" t="s">
        <v>205</v>
      </c>
      <c r="C204" s="10"/>
      <c r="D204" s="17">
        <v>4</v>
      </c>
      <c r="E204" s="24">
        <v>1.8</v>
      </c>
      <c r="F204" s="24">
        <v>3.55</v>
      </c>
      <c r="G204" s="17"/>
      <c r="H204" s="24">
        <f t="shared" si="7"/>
        <v>25.56</v>
      </c>
    </row>
    <row r="205" spans="1:8">
      <c r="A205" s="17"/>
      <c r="B205" s="10"/>
      <c r="C205" s="10"/>
      <c r="D205" s="17">
        <v>4</v>
      </c>
      <c r="E205" s="24">
        <v>3</v>
      </c>
      <c r="F205" s="24">
        <v>3.55</v>
      </c>
      <c r="G205" s="17"/>
      <c r="H205" s="24">
        <f t="shared" si="7"/>
        <v>42.599999999999994</v>
      </c>
    </row>
    <row r="206" spans="1:8">
      <c r="A206" s="17"/>
      <c r="B206" s="10" t="s">
        <v>201</v>
      </c>
      <c r="C206" s="10"/>
      <c r="D206" s="17">
        <v>4</v>
      </c>
      <c r="E206" s="24">
        <v>1.2</v>
      </c>
      <c r="F206" s="24">
        <v>1.5</v>
      </c>
      <c r="G206" s="17"/>
      <c r="H206" s="24">
        <f t="shared" si="7"/>
        <v>7.1999999999999993</v>
      </c>
    </row>
    <row r="207" spans="1:8">
      <c r="A207" s="17"/>
      <c r="B207" s="10"/>
      <c r="C207" s="10"/>
      <c r="D207" s="17">
        <v>4</v>
      </c>
      <c r="E207" s="24">
        <v>1.5</v>
      </c>
      <c r="F207" s="24">
        <v>1.5</v>
      </c>
      <c r="G207" s="17"/>
      <c r="H207" s="24">
        <f t="shared" si="7"/>
        <v>9</v>
      </c>
    </row>
    <row r="208" spans="1:8">
      <c r="A208" s="17"/>
      <c r="B208" s="10"/>
      <c r="C208" s="10"/>
      <c r="D208" s="17">
        <v>2</v>
      </c>
      <c r="E208" s="24">
        <v>1.5</v>
      </c>
      <c r="F208" s="24">
        <v>1.5</v>
      </c>
      <c r="G208" s="17"/>
      <c r="H208" s="24">
        <f t="shared" si="7"/>
        <v>4.5</v>
      </c>
    </row>
    <row r="209" spans="1:8">
      <c r="A209" s="17"/>
      <c r="B209" s="10"/>
      <c r="C209" s="10"/>
      <c r="D209" s="17">
        <v>2</v>
      </c>
      <c r="E209" s="24">
        <v>2.5</v>
      </c>
      <c r="F209" s="24">
        <v>1.5</v>
      </c>
      <c r="G209" s="17"/>
      <c r="H209" s="24">
        <f t="shared" si="7"/>
        <v>7.5</v>
      </c>
    </row>
    <row r="210" spans="1:8">
      <c r="A210" s="17"/>
      <c r="B210" s="10" t="s">
        <v>200</v>
      </c>
      <c r="C210" s="10"/>
      <c r="D210" s="17">
        <v>2</v>
      </c>
      <c r="E210" s="24">
        <v>1.2</v>
      </c>
      <c r="F210" s="24">
        <v>1.5</v>
      </c>
      <c r="G210" s="17"/>
      <c r="H210" s="24">
        <f t="shared" si="7"/>
        <v>3.5999999999999996</v>
      </c>
    </row>
    <row r="211" spans="1:8">
      <c r="A211" s="17"/>
      <c r="B211" s="10"/>
      <c r="C211" s="10"/>
      <c r="D211" s="17">
        <v>2</v>
      </c>
      <c r="E211" s="24">
        <v>1.5</v>
      </c>
      <c r="F211" s="24">
        <v>1.5</v>
      </c>
      <c r="G211" s="17"/>
      <c r="H211" s="24">
        <f t="shared" si="7"/>
        <v>4.5</v>
      </c>
    </row>
    <row r="212" spans="1:8">
      <c r="A212" s="17"/>
      <c r="B212" s="10" t="s">
        <v>202</v>
      </c>
      <c r="C212" s="10"/>
      <c r="D212" s="17" t="s">
        <v>203</v>
      </c>
      <c r="E212" s="24">
        <v>2.4</v>
      </c>
      <c r="F212" s="24">
        <v>1.5</v>
      </c>
      <c r="G212" s="17"/>
      <c r="H212" s="24">
        <f>F212*E212*4*2</f>
        <v>28.799999999999997</v>
      </c>
    </row>
    <row r="213" spans="1:8">
      <c r="A213" s="17"/>
      <c r="B213" s="10" t="s">
        <v>265</v>
      </c>
      <c r="C213" s="10"/>
      <c r="D213" s="17"/>
      <c r="E213" s="24"/>
      <c r="F213" s="24"/>
      <c r="G213" s="17"/>
      <c r="H213" s="24"/>
    </row>
    <row r="214" spans="1:8" ht="30">
      <c r="A214" s="17"/>
      <c r="B214" s="52" t="s">
        <v>192</v>
      </c>
      <c r="C214" s="52"/>
      <c r="D214" s="17">
        <v>1</v>
      </c>
      <c r="E214" s="17">
        <v>3</v>
      </c>
      <c r="F214" s="17">
        <v>0.8</v>
      </c>
      <c r="G214" s="17"/>
      <c r="H214" s="24">
        <f>F214*E214*D214</f>
        <v>2.4000000000000004</v>
      </c>
    </row>
    <row r="215" spans="1:8">
      <c r="A215" s="17"/>
      <c r="B215" s="3"/>
      <c r="C215" s="3"/>
      <c r="D215" s="17">
        <v>4</v>
      </c>
      <c r="E215" s="17">
        <v>0.6</v>
      </c>
      <c r="F215" s="17">
        <v>0.8</v>
      </c>
      <c r="G215" s="17"/>
      <c r="H215" s="24">
        <f>F215*E215*D215</f>
        <v>1.92</v>
      </c>
    </row>
    <row r="216" spans="1:8">
      <c r="A216" s="17"/>
      <c r="B216" s="3" t="s">
        <v>191</v>
      </c>
      <c r="C216" s="3"/>
      <c r="D216" s="17">
        <v>1</v>
      </c>
      <c r="E216" s="17">
        <v>3</v>
      </c>
      <c r="F216" s="17">
        <v>0.8</v>
      </c>
      <c r="G216" s="17"/>
      <c r="H216" s="24">
        <f>F216*E216*D216</f>
        <v>2.4000000000000004</v>
      </c>
    </row>
    <row r="217" spans="1:8">
      <c r="A217" s="17"/>
      <c r="B217" s="3"/>
      <c r="C217" s="3"/>
      <c r="D217" s="17">
        <v>4</v>
      </c>
      <c r="E217" s="17">
        <v>0.6</v>
      </c>
      <c r="F217" s="17">
        <v>0.8</v>
      </c>
      <c r="G217" s="17"/>
      <c r="H217" s="24">
        <f t="shared" ref="H217:H224" si="8">F217*E217*D217</f>
        <v>1.92</v>
      </c>
    </row>
    <row r="218" spans="1:8">
      <c r="A218" s="17"/>
      <c r="B218" s="53" t="s">
        <v>193</v>
      </c>
      <c r="C218" s="53"/>
      <c r="D218" s="17">
        <v>1</v>
      </c>
      <c r="E218" s="17">
        <v>3</v>
      </c>
      <c r="F218" s="17">
        <v>0.8</v>
      </c>
      <c r="G218" s="17"/>
      <c r="H218" s="24">
        <f t="shared" si="8"/>
        <v>2.4000000000000004</v>
      </c>
    </row>
    <row r="219" spans="1:8">
      <c r="A219" s="17"/>
      <c r="B219" s="17"/>
      <c r="C219" s="17"/>
      <c r="D219" s="17">
        <v>4</v>
      </c>
      <c r="E219" s="17">
        <v>0.6</v>
      </c>
      <c r="F219" s="17">
        <v>0.8</v>
      </c>
      <c r="G219" s="17"/>
      <c r="H219" s="24">
        <f t="shared" si="8"/>
        <v>1.92</v>
      </c>
    </row>
    <row r="220" spans="1:8">
      <c r="A220" s="17"/>
      <c r="B220" s="53" t="s">
        <v>194</v>
      </c>
      <c r="C220" s="53"/>
      <c r="D220" s="17">
        <v>1</v>
      </c>
      <c r="E220" s="17">
        <v>3</v>
      </c>
      <c r="F220" s="17">
        <v>0.8</v>
      </c>
      <c r="G220" s="17"/>
      <c r="H220" s="24">
        <f t="shared" si="8"/>
        <v>2.4000000000000004</v>
      </c>
    </row>
    <row r="221" spans="1:8">
      <c r="A221" s="17"/>
      <c r="B221" s="17"/>
      <c r="C221" s="17"/>
      <c r="D221" s="17">
        <v>4</v>
      </c>
      <c r="E221" s="17">
        <v>0.6</v>
      </c>
      <c r="F221" s="17">
        <v>0.8</v>
      </c>
      <c r="G221" s="17"/>
      <c r="H221" s="24">
        <f t="shared" si="8"/>
        <v>1.92</v>
      </c>
    </row>
    <row r="222" spans="1:8">
      <c r="A222" s="17"/>
      <c r="B222" s="53" t="s">
        <v>195</v>
      </c>
      <c r="C222" s="53"/>
      <c r="D222" s="17">
        <v>1</v>
      </c>
      <c r="E222" s="17">
        <v>3</v>
      </c>
      <c r="F222" s="17">
        <v>0.8</v>
      </c>
      <c r="G222" s="17"/>
      <c r="H222" s="24">
        <f t="shared" si="8"/>
        <v>2.4000000000000004</v>
      </c>
    </row>
    <row r="223" spans="1:8">
      <c r="A223" s="17"/>
      <c r="B223" s="17"/>
      <c r="C223" s="17"/>
      <c r="D223" s="17">
        <v>4</v>
      </c>
      <c r="E223" s="17">
        <v>0.6</v>
      </c>
      <c r="F223" s="17">
        <v>0.8</v>
      </c>
      <c r="G223" s="17"/>
      <c r="H223" s="24">
        <f t="shared" si="8"/>
        <v>1.92</v>
      </c>
    </row>
    <row r="224" spans="1:8">
      <c r="A224" s="17"/>
      <c r="B224" s="17" t="s">
        <v>273</v>
      </c>
      <c r="C224" s="17"/>
      <c r="D224" s="17">
        <v>1</v>
      </c>
      <c r="E224" s="17">
        <v>12.85</v>
      </c>
      <c r="F224" s="17">
        <v>12.85</v>
      </c>
      <c r="G224" s="17"/>
      <c r="H224" s="24">
        <f t="shared" si="8"/>
        <v>165.1225</v>
      </c>
    </row>
    <row r="225" spans="1:8">
      <c r="A225" s="17"/>
      <c r="B225" s="10"/>
      <c r="C225" s="10"/>
      <c r="D225" s="17"/>
      <c r="E225" s="24"/>
      <c r="F225" s="24"/>
      <c r="G225" s="17"/>
      <c r="H225" s="22">
        <f>SUM(H197:H224)</f>
        <v>448.08249999999992</v>
      </c>
    </row>
    <row r="226" spans="1:8">
      <c r="A226" s="17"/>
      <c r="B226" s="6" t="s">
        <v>136</v>
      </c>
      <c r="C226" s="6"/>
      <c r="D226" s="17"/>
      <c r="E226" s="17"/>
      <c r="F226" s="17"/>
      <c r="G226" s="17"/>
      <c r="H226" s="17"/>
    </row>
    <row r="227" spans="1:8">
      <c r="A227" s="17"/>
      <c r="B227" s="6" t="s">
        <v>138</v>
      </c>
      <c r="C227" s="6"/>
      <c r="D227" s="17">
        <v>2</v>
      </c>
      <c r="E227" s="24">
        <v>1.5</v>
      </c>
      <c r="F227" s="24">
        <v>1.5</v>
      </c>
      <c r="G227" s="17"/>
      <c r="H227" s="17">
        <f>F227*E227*D227</f>
        <v>4.5</v>
      </c>
    </row>
    <row r="228" spans="1:8">
      <c r="A228" s="17"/>
      <c r="B228" s="6" t="s">
        <v>138</v>
      </c>
      <c r="C228" s="6"/>
      <c r="D228" s="17">
        <v>1</v>
      </c>
      <c r="E228" s="24">
        <v>1.2</v>
      </c>
      <c r="F228" s="24">
        <v>1.5</v>
      </c>
      <c r="G228" s="17"/>
      <c r="H228" s="17">
        <f>F228*E228*D228</f>
        <v>1.7999999999999998</v>
      </c>
    </row>
    <row r="229" spans="1:8">
      <c r="A229" s="17"/>
      <c r="B229" s="6" t="s">
        <v>139</v>
      </c>
      <c r="C229" s="6"/>
      <c r="D229" s="17"/>
      <c r="E229" s="17"/>
      <c r="F229" s="17"/>
      <c r="G229" s="17"/>
      <c r="H229" s="17">
        <f>SUM(H227:H228)</f>
        <v>6.3</v>
      </c>
    </row>
    <row r="230" spans="1:8">
      <c r="A230" s="17"/>
      <c r="B230" s="6" t="s">
        <v>199</v>
      </c>
      <c r="C230" s="6"/>
      <c r="D230" s="17"/>
      <c r="E230" s="17"/>
      <c r="F230" s="17"/>
      <c r="G230" s="17"/>
      <c r="H230" s="22">
        <f>H225-H229</f>
        <v>441.78249999999991</v>
      </c>
    </row>
    <row r="231" spans="1:8">
      <c r="A231" s="17"/>
      <c r="B231" s="6" t="s">
        <v>188</v>
      </c>
      <c r="C231" s="6"/>
      <c r="D231" s="17"/>
      <c r="E231" s="17"/>
      <c r="F231" s="17"/>
      <c r="G231" s="17"/>
      <c r="H231" s="22">
        <v>450</v>
      </c>
    </row>
    <row r="232" spans="1:8" ht="30">
      <c r="A232" s="17"/>
      <c r="B232" s="2" t="s">
        <v>32</v>
      </c>
      <c r="C232" s="2"/>
      <c r="D232" s="17"/>
      <c r="E232" s="17"/>
      <c r="F232" s="17"/>
      <c r="G232" s="17"/>
      <c r="H232" s="17"/>
    </row>
    <row r="233" spans="1:8">
      <c r="A233" s="17"/>
      <c r="B233" s="10" t="s">
        <v>186</v>
      </c>
      <c r="C233" s="10"/>
      <c r="D233" s="17">
        <v>1</v>
      </c>
      <c r="E233" s="24">
        <v>12.75</v>
      </c>
      <c r="F233" s="24">
        <v>12.75</v>
      </c>
      <c r="G233" s="17"/>
      <c r="H233" s="24">
        <f>F233*E233*D233</f>
        <v>162.5625</v>
      </c>
    </row>
    <row r="234" spans="1:8">
      <c r="A234" s="17"/>
      <c r="B234" s="10" t="s">
        <v>206</v>
      </c>
      <c r="C234" s="10"/>
      <c r="D234" s="17">
        <v>2</v>
      </c>
      <c r="E234" s="24">
        <v>13</v>
      </c>
      <c r="F234" s="24">
        <v>1.1000000000000001</v>
      </c>
      <c r="G234" s="17"/>
      <c r="H234" s="24">
        <f t="shared" ref="H234:H240" si="9">F234*E234*D234</f>
        <v>28.6</v>
      </c>
    </row>
    <row r="235" spans="1:8">
      <c r="A235" s="17"/>
      <c r="B235" s="10"/>
      <c r="C235" s="10"/>
      <c r="D235" s="17">
        <v>2</v>
      </c>
      <c r="E235" s="24">
        <v>13</v>
      </c>
      <c r="F235" s="24">
        <v>1.1000000000000001</v>
      </c>
      <c r="G235" s="17"/>
      <c r="H235" s="24">
        <f t="shared" si="9"/>
        <v>28.6</v>
      </c>
    </row>
    <row r="236" spans="1:8">
      <c r="A236" s="17"/>
      <c r="B236" s="10" t="s">
        <v>437</v>
      </c>
      <c r="C236" s="10"/>
      <c r="D236" s="17">
        <v>1</v>
      </c>
      <c r="E236" s="24">
        <v>3.4</v>
      </c>
      <c r="F236" s="24">
        <v>3.4</v>
      </c>
      <c r="G236" s="17"/>
      <c r="H236" s="24">
        <f t="shared" si="9"/>
        <v>11.559999999999999</v>
      </c>
    </row>
    <row r="237" spans="1:8">
      <c r="A237" s="17"/>
      <c r="B237" s="10" t="s">
        <v>207</v>
      </c>
      <c r="C237" s="10"/>
      <c r="D237" s="17">
        <v>1</v>
      </c>
      <c r="E237" s="24">
        <v>3</v>
      </c>
      <c r="F237" s="24">
        <v>1.5</v>
      </c>
      <c r="G237" s="17"/>
      <c r="H237" s="24">
        <f t="shared" si="9"/>
        <v>4.5</v>
      </c>
    </row>
    <row r="238" spans="1:8">
      <c r="A238" s="17"/>
      <c r="B238" s="10"/>
      <c r="C238" s="10"/>
      <c r="D238" s="17">
        <v>2</v>
      </c>
      <c r="E238" s="24">
        <v>5.5</v>
      </c>
      <c r="F238" s="24">
        <v>1.5</v>
      </c>
      <c r="G238" s="17"/>
      <c r="H238" s="24">
        <f t="shared" si="9"/>
        <v>16.5</v>
      </c>
    </row>
    <row r="239" spans="1:8">
      <c r="A239" s="17"/>
      <c r="B239" s="10"/>
      <c r="C239" s="10"/>
      <c r="D239" s="17">
        <v>2</v>
      </c>
      <c r="E239" s="24">
        <v>5.5</v>
      </c>
      <c r="F239" s="24">
        <v>0.5</v>
      </c>
      <c r="G239" s="17"/>
      <c r="H239" s="24">
        <f t="shared" si="9"/>
        <v>5.5</v>
      </c>
    </row>
    <row r="240" spans="1:8">
      <c r="A240" s="17"/>
      <c r="B240" s="10" t="s">
        <v>266</v>
      </c>
      <c r="C240" s="10"/>
      <c r="D240" s="17">
        <v>5</v>
      </c>
      <c r="E240" s="24">
        <v>3</v>
      </c>
      <c r="F240" s="24">
        <v>0.8</v>
      </c>
      <c r="G240" s="17"/>
      <c r="H240" s="24">
        <f t="shared" si="9"/>
        <v>12.000000000000002</v>
      </c>
    </row>
    <row r="241" spans="1:8">
      <c r="A241" s="17"/>
      <c r="B241" s="10" t="s">
        <v>184</v>
      </c>
      <c r="C241" s="10"/>
      <c r="D241" s="17"/>
      <c r="E241" s="24"/>
      <c r="F241" s="24"/>
      <c r="G241" s="17"/>
      <c r="H241" s="22">
        <f>SUM(H233:H240)</f>
        <v>269.82249999999999</v>
      </c>
    </row>
    <row r="242" spans="1:8">
      <c r="A242" s="17"/>
      <c r="B242" s="10" t="s">
        <v>188</v>
      </c>
      <c r="C242" s="10"/>
      <c r="D242" s="17"/>
      <c r="E242" s="24"/>
      <c r="F242" s="24"/>
      <c r="G242" s="17"/>
      <c r="H242" s="22">
        <v>270</v>
      </c>
    </row>
    <row r="243" spans="1:8" ht="60">
      <c r="A243" s="17"/>
      <c r="B243" s="2" t="s">
        <v>12</v>
      </c>
      <c r="C243" s="2"/>
      <c r="D243" s="17"/>
      <c r="E243" s="17"/>
      <c r="F243" s="17"/>
      <c r="G243" s="17"/>
      <c r="H243" s="17"/>
    </row>
    <row r="244" spans="1:8" ht="22.5" customHeight="1">
      <c r="A244" s="17"/>
      <c r="B244" s="27" t="s">
        <v>208</v>
      </c>
      <c r="C244" s="27"/>
      <c r="D244" s="17">
        <v>2</v>
      </c>
      <c r="E244" s="17">
        <v>12.85</v>
      </c>
      <c r="F244" s="17">
        <f>3.55+0.8+0.1+0.8</f>
        <v>5.2499999999999991</v>
      </c>
      <c r="G244" s="17"/>
      <c r="H244" s="49">
        <f t="shared" ref="H244:H251" si="10">F244*E244*D244</f>
        <v>134.92499999999998</v>
      </c>
    </row>
    <row r="245" spans="1:8">
      <c r="A245" s="17"/>
      <c r="B245" s="2"/>
      <c r="C245" s="2"/>
      <c r="D245" s="17">
        <v>2</v>
      </c>
      <c r="E245" s="17">
        <v>12.85</v>
      </c>
      <c r="F245" s="17">
        <f>3.55+0.8+0.1+0.8</f>
        <v>5.2499999999999991</v>
      </c>
      <c r="G245" s="17"/>
      <c r="H245" s="49">
        <f t="shared" si="10"/>
        <v>134.92499999999998</v>
      </c>
    </row>
    <row r="246" spans="1:8">
      <c r="A246" s="17"/>
      <c r="B246" s="2" t="s">
        <v>436</v>
      </c>
      <c r="C246" s="2"/>
      <c r="D246" s="17">
        <v>4</v>
      </c>
      <c r="E246" s="17">
        <v>3.4</v>
      </c>
      <c r="F246" s="17">
        <v>3.4</v>
      </c>
      <c r="G246" s="17"/>
      <c r="H246" s="49">
        <f t="shared" si="10"/>
        <v>46.239999999999995</v>
      </c>
    </row>
    <row r="247" spans="1:8">
      <c r="A247" s="17"/>
      <c r="B247" s="2" t="s">
        <v>222</v>
      </c>
      <c r="C247" s="2"/>
      <c r="D247" s="17">
        <v>4</v>
      </c>
      <c r="E247" s="17">
        <v>12.85</v>
      </c>
      <c r="F247" s="17">
        <v>1.1000000000000001</v>
      </c>
      <c r="G247" s="17"/>
      <c r="H247" s="49">
        <f t="shared" si="10"/>
        <v>56.540000000000006</v>
      </c>
    </row>
    <row r="248" spans="1:8">
      <c r="A248" s="17"/>
      <c r="B248" s="2" t="s">
        <v>209</v>
      </c>
      <c r="C248" s="2"/>
      <c r="D248" s="17">
        <v>2</v>
      </c>
      <c r="E248" s="17">
        <v>3.2</v>
      </c>
      <c r="F248" s="17">
        <v>2.8</v>
      </c>
      <c r="G248" s="17"/>
      <c r="H248" s="49">
        <f t="shared" si="10"/>
        <v>17.919999999999998</v>
      </c>
    </row>
    <row r="249" spans="1:8">
      <c r="A249" s="17"/>
      <c r="B249" s="2"/>
      <c r="C249" s="2"/>
      <c r="D249" s="17">
        <v>2</v>
      </c>
      <c r="E249" s="17">
        <v>6.5</v>
      </c>
      <c r="F249" s="17">
        <v>2.8</v>
      </c>
      <c r="G249" s="17"/>
      <c r="H249" s="49">
        <f t="shared" si="10"/>
        <v>36.4</v>
      </c>
    </row>
    <row r="250" spans="1:8">
      <c r="A250" s="17"/>
      <c r="B250" s="2" t="s">
        <v>197</v>
      </c>
      <c r="C250" s="2"/>
      <c r="D250" s="17">
        <v>2</v>
      </c>
      <c r="E250" s="17">
        <v>3.2</v>
      </c>
      <c r="F250" s="17">
        <v>2.5</v>
      </c>
      <c r="G250" s="17"/>
      <c r="H250" s="49">
        <f t="shared" si="10"/>
        <v>16</v>
      </c>
    </row>
    <row r="251" spans="1:8">
      <c r="A251" s="17"/>
      <c r="B251" s="2"/>
      <c r="C251" s="2"/>
      <c r="D251" s="17">
        <v>2</v>
      </c>
      <c r="E251" s="17">
        <v>3.6</v>
      </c>
      <c r="F251" s="17">
        <v>2.5</v>
      </c>
      <c r="G251" s="17"/>
      <c r="H251" s="49">
        <f t="shared" si="10"/>
        <v>18</v>
      </c>
    </row>
    <row r="252" spans="1:8">
      <c r="A252" s="17"/>
      <c r="B252" s="2" t="s">
        <v>139</v>
      </c>
      <c r="C252" s="2"/>
      <c r="D252" s="17"/>
      <c r="E252" s="17"/>
      <c r="F252" s="17"/>
      <c r="G252" s="17"/>
      <c r="H252" s="49">
        <f>SUM(H244:H251)</f>
        <v>460.95</v>
      </c>
    </row>
    <row r="253" spans="1:8">
      <c r="A253" s="17"/>
      <c r="B253" s="2" t="s">
        <v>210</v>
      </c>
      <c r="C253" s="2"/>
      <c r="D253" s="17">
        <v>5</v>
      </c>
      <c r="E253" s="17">
        <v>1.5</v>
      </c>
      <c r="F253" s="17">
        <v>1.5</v>
      </c>
      <c r="G253" s="17"/>
      <c r="H253" s="49">
        <f>F253*E253*D253</f>
        <v>11.25</v>
      </c>
    </row>
    <row r="254" spans="1:8">
      <c r="A254" s="17"/>
      <c r="B254" s="2"/>
      <c r="C254" s="2"/>
      <c r="D254" s="17"/>
      <c r="E254" s="17"/>
      <c r="F254" s="17"/>
      <c r="G254" s="17"/>
      <c r="H254" s="49">
        <f>H252-H253</f>
        <v>449.7</v>
      </c>
    </row>
    <row r="255" spans="1:8">
      <c r="A255" s="17"/>
      <c r="B255" s="2" t="s">
        <v>78</v>
      </c>
      <c r="C255" s="2"/>
      <c r="D255" s="17"/>
      <c r="E255" s="17"/>
      <c r="F255" s="17"/>
      <c r="G255" s="17"/>
      <c r="H255" s="22">
        <v>450</v>
      </c>
    </row>
    <row r="256" spans="1:8" ht="180">
      <c r="A256" s="17"/>
      <c r="B256" s="2" t="s">
        <v>33</v>
      </c>
      <c r="C256" s="2"/>
      <c r="D256" s="17"/>
      <c r="E256" s="24"/>
      <c r="F256" s="24"/>
      <c r="G256" s="24"/>
      <c r="H256" s="24"/>
    </row>
    <row r="257" spans="1:8">
      <c r="A257" s="17"/>
      <c r="B257" s="2" t="s">
        <v>146</v>
      </c>
      <c r="C257" s="2"/>
      <c r="D257" s="17"/>
      <c r="E257" s="24"/>
      <c r="F257" s="24"/>
      <c r="G257" s="24"/>
      <c r="H257" s="24">
        <f>H231+H242</f>
        <v>720</v>
      </c>
    </row>
    <row r="258" spans="1:8">
      <c r="A258" s="17"/>
      <c r="B258" s="2" t="s">
        <v>78</v>
      </c>
      <c r="C258" s="2"/>
      <c r="D258" s="17"/>
      <c r="E258" s="24"/>
      <c r="F258" s="24"/>
      <c r="G258" s="24"/>
      <c r="H258" s="22">
        <v>720</v>
      </c>
    </row>
    <row r="259" spans="1:8" ht="105">
      <c r="A259" s="17"/>
      <c r="B259" s="2" t="s">
        <v>13</v>
      </c>
      <c r="C259" s="2"/>
      <c r="D259" s="17"/>
      <c r="E259" s="17"/>
      <c r="F259" s="17"/>
      <c r="G259" s="17"/>
      <c r="H259" s="17"/>
    </row>
    <row r="260" spans="1:8">
      <c r="A260" s="17"/>
      <c r="B260" s="2" t="s">
        <v>146</v>
      </c>
      <c r="C260" s="2"/>
      <c r="D260" s="17"/>
      <c r="E260" s="17"/>
      <c r="F260" s="17"/>
      <c r="G260" s="17"/>
      <c r="H260" s="54">
        <f>H255</f>
        <v>450</v>
      </c>
    </row>
    <row r="261" spans="1:8">
      <c r="A261" s="17"/>
      <c r="B261" s="2" t="s">
        <v>78</v>
      </c>
      <c r="C261" s="2"/>
      <c r="D261" s="17"/>
      <c r="E261" s="17"/>
      <c r="F261" s="17"/>
      <c r="G261" s="17"/>
      <c r="H261" s="30">
        <v>450</v>
      </c>
    </row>
    <row r="262" spans="1:8" ht="75">
      <c r="A262" s="17"/>
      <c r="B262" s="2" t="s">
        <v>14</v>
      </c>
      <c r="C262" s="2"/>
      <c r="D262" s="17"/>
      <c r="E262" s="17"/>
      <c r="F262" s="17"/>
      <c r="G262" s="17"/>
      <c r="H262" s="17"/>
    </row>
    <row r="263" spans="1:8">
      <c r="A263" s="17"/>
      <c r="B263" s="2" t="s">
        <v>148</v>
      </c>
      <c r="C263" s="2"/>
      <c r="D263" s="17">
        <v>12</v>
      </c>
      <c r="E263" s="17">
        <v>1.5</v>
      </c>
      <c r="F263" s="17">
        <v>1.5</v>
      </c>
      <c r="G263" s="17"/>
      <c r="H263" s="17">
        <f>D263*E263*F263</f>
        <v>27</v>
      </c>
    </row>
    <row r="264" spans="1:8">
      <c r="A264" s="17"/>
      <c r="B264" s="2"/>
      <c r="C264" s="2"/>
      <c r="D264" s="17">
        <v>3</v>
      </c>
      <c r="E264" s="17">
        <v>0.65</v>
      </c>
      <c r="F264" s="17">
        <v>0.65</v>
      </c>
      <c r="G264" s="17"/>
      <c r="H264" s="17">
        <f>D264*E264*F264</f>
        <v>1.2675000000000001</v>
      </c>
    </row>
    <row r="265" spans="1:8">
      <c r="A265" s="17"/>
      <c r="B265" s="2" t="s">
        <v>139</v>
      </c>
      <c r="C265" s="2"/>
      <c r="D265" s="17" t="s">
        <v>149</v>
      </c>
      <c r="E265" s="17"/>
      <c r="F265" s="17"/>
      <c r="G265" s="17"/>
      <c r="H265" s="54">
        <f>H263+H264</f>
        <v>28.267499999999998</v>
      </c>
    </row>
    <row r="266" spans="1:8">
      <c r="A266" s="17"/>
      <c r="B266" s="2" t="s">
        <v>78</v>
      </c>
      <c r="C266" s="2"/>
      <c r="D266" s="17"/>
      <c r="E266" s="17"/>
      <c r="F266" s="17"/>
      <c r="G266" s="17"/>
      <c r="H266" s="30">
        <v>30</v>
      </c>
    </row>
    <row r="267" spans="1:8" ht="51">
      <c r="A267" s="17"/>
      <c r="B267" s="7" t="s">
        <v>274</v>
      </c>
      <c r="C267" s="7"/>
      <c r="D267" s="74"/>
      <c r="E267" s="74"/>
      <c r="F267" s="74"/>
      <c r="G267" s="74"/>
      <c r="H267" s="75"/>
    </row>
    <row r="268" spans="1:8">
      <c r="A268" s="17"/>
      <c r="B268" s="1" t="s">
        <v>273</v>
      </c>
      <c r="C268" s="1"/>
      <c r="D268" s="74">
        <v>1</v>
      </c>
      <c r="E268" s="74">
        <v>12.85</v>
      </c>
      <c r="F268" s="74">
        <v>12.85</v>
      </c>
      <c r="G268" s="74"/>
      <c r="H268" s="66">
        <f>F268*E268*D268</f>
        <v>165.1225</v>
      </c>
    </row>
    <row r="269" spans="1:8">
      <c r="A269" s="17"/>
      <c r="B269" s="1" t="s">
        <v>443</v>
      </c>
      <c r="C269" s="1"/>
      <c r="D269" s="74">
        <v>1</v>
      </c>
      <c r="E269" s="74">
        <v>4.8</v>
      </c>
      <c r="F269" s="74">
        <v>2.9</v>
      </c>
      <c r="G269" s="74"/>
      <c r="H269" s="66">
        <f>F269*E269*D269</f>
        <v>13.92</v>
      </c>
    </row>
    <row r="270" spans="1:8">
      <c r="A270" s="17"/>
      <c r="B270" s="1" t="s">
        <v>444</v>
      </c>
      <c r="C270" s="1"/>
      <c r="D270" s="74">
        <v>2</v>
      </c>
      <c r="E270" s="74">
        <v>4.8</v>
      </c>
      <c r="F270" s="74">
        <v>1.5</v>
      </c>
      <c r="G270" s="74"/>
      <c r="H270" s="66">
        <f>F270*E270*D270</f>
        <v>14.399999999999999</v>
      </c>
    </row>
    <row r="271" spans="1:8">
      <c r="A271" s="17"/>
      <c r="B271" s="1"/>
      <c r="C271" s="1"/>
      <c r="D271" s="74">
        <v>2</v>
      </c>
      <c r="E271" s="74">
        <v>2.9</v>
      </c>
      <c r="F271" s="74">
        <v>1.5</v>
      </c>
      <c r="G271" s="74"/>
      <c r="H271" s="66">
        <f>F271*E271*D271</f>
        <v>8.6999999999999993</v>
      </c>
    </row>
    <row r="272" spans="1:8">
      <c r="A272" s="17"/>
      <c r="B272" s="1" t="s">
        <v>139</v>
      </c>
      <c r="C272" s="1"/>
      <c r="D272" s="74"/>
      <c r="E272" s="74"/>
      <c r="F272" s="74"/>
      <c r="G272" s="74"/>
      <c r="H272" s="66">
        <f>SUM(H268:H271)</f>
        <v>202.14249999999998</v>
      </c>
    </row>
    <row r="273" spans="1:8">
      <c r="A273" s="17"/>
      <c r="B273" s="1" t="s">
        <v>275</v>
      </c>
      <c r="C273" s="1"/>
      <c r="D273" s="74"/>
      <c r="E273" s="74"/>
      <c r="F273" s="74"/>
      <c r="G273" s="74"/>
      <c r="H273" s="66">
        <f>H272*5.4/50</f>
        <v>21.831390000000003</v>
      </c>
    </row>
    <row r="274" spans="1:8">
      <c r="A274" s="17"/>
      <c r="B274" s="1" t="s">
        <v>98</v>
      </c>
      <c r="C274" s="1"/>
      <c r="D274" s="74"/>
      <c r="E274" s="74"/>
      <c r="F274" s="74"/>
      <c r="G274" s="74"/>
      <c r="H274" s="66" t="s">
        <v>445</v>
      </c>
    </row>
    <row r="275" spans="1:8" ht="270">
      <c r="A275" s="17"/>
      <c r="B275" s="2" t="s">
        <v>29</v>
      </c>
      <c r="C275" s="2"/>
      <c r="D275" s="17"/>
      <c r="E275" s="17"/>
      <c r="F275" s="17"/>
      <c r="G275" s="17"/>
      <c r="H275" s="17"/>
    </row>
    <row r="276" spans="1:8">
      <c r="A276" s="17"/>
      <c r="B276" s="2" t="s">
        <v>186</v>
      </c>
      <c r="C276" s="2"/>
      <c r="D276" s="17">
        <v>3</v>
      </c>
      <c r="E276" s="17">
        <f>0.9+2.1+2.1</f>
        <v>5.0999999999999996</v>
      </c>
      <c r="F276" s="17"/>
      <c r="G276" s="17"/>
      <c r="H276" s="17">
        <f>E276*D276</f>
        <v>15.299999999999999</v>
      </c>
    </row>
    <row r="277" spans="1:8">
      <c r="A277" s="17"/>
      <c r="B277" s="2"/>
      <c r="C277" s="2"/>
      <c r="D277" s="17">
        <v>4</v>
      </c>
      <c r="E277" s="17">
        <f>0.9+2.1+2.1</f>
        <v>5.0999999999999996</v>
      </c>
      <c r="F277" s="17"/>
      <c r="G277" s="17"/>
      <c r="H277" s="17">
        <f>E277*D277</f>
        <v>20.399999999999999</v>
      </c>
    </row>
    <row r="278" spans="1:8">
      <c r="A278" s="17"/>
      <c r="B278" s="2" t="s">
        <v>94</v>
      </c>
      <c r="C278" s="2"/>
      <c r="D278" s="17">
        <v>2</v>
      </c>
      <c r="E278" s="17">
        <f>2.1+2.1+1</f>
        <v>5.2</v>
      </c>
      <c r="F278" s="17"/>
      <c r="G278" s="17"/>
      <c r="H278" s="17">
        <f>E278*D278</f>
        <v>10.4</v>
      </c>
    </row>
    <row r="279" spans="1:8">
      <c r="A279" s="17"/>
      <c r="B279" s="2" t="s">
        <v>59</v>
      </c>
      <c r="C279" s="2"/>
      <c r="D279" s="17"/>
      <c r="E279" s="17"/>
      <c r="F279" s="17"/>
      <c r="G279" s="17"/>
      <c r="H279" s="17">
        <f>SUM(H276:H278)</f>
        <v>46.099999999999994</v>
      </c>
    </row>
    <row r="280" spans="1:8">
      <c r="A280" s="17"/>
      <c r="B280" s="2" t="s">
        <v>188</v>
      </c>
      <c r="C280" s="2"/>
      <c r="D280" s="17"/>
      <c r="E280" s="17"/>
      <c r="F280" s="17"/>
      <c r="G280" s="17"/>
      <c r="H280" s="30">
        <v>47</v>
      </c>
    </row>
    <row r="281" spans="1:8" ht="293.25">
      <c r="A281" s="17"/>
      <c r="B281" s="5" t="s">
        <v>30</v>
      </c>
      <c r="C281" s="5"/>
      <c r="D281" s="17"/>
      <c r="E281" s="17"/>
      <c r="F281" s="17"/>
      <c r="G281" s="17"/>
      <c r="H281" s="17"/>
    </row>
    <row r="282" spans="1:8">
      <c r="A282" s="17"/>
      <c r="B282" s="2" t="s">
        <v>186</v>
      </c>
      <c r="C282" s="2"/>
      <c r="D282" s="17">
        <v>3</v>
      </c>
      <c r="E282" s="17">
        <v>0.9</v>
      </c>
      <c r="F282" s="17">
        <v>2.1</v>
      </c>
      <c r="G282" s="17"/>
      <c r="H282" s="17">
        <f>F282*E282*D282</f>
        <v>5.67</v>
      </c>
    </row>
    <row r="283" spans="1:8">
      <c r="A283" s="17"/>
      <c r="B283" s="2" t="s">
        <v>212</v>
      </c>
      <c r="C283" s="2"/>
      <c r="D283" s="17">
        <v>4</v>
      </c>
      <c r="E283" s="17">
        <v>0.9</v>
      </c>
      <c r="F283" s="17">
        <v>2.1</v>
      </c>
      <c r="G283" s="17"/>
      <c r="H283" s="17">
        <f>F283*E283*D283</f>
        <v>7.5600000000000005</v>
      </c>
    </row>
    <row r="284" spans="1:8">
      <c r="A284" s="17"/>
      <c r="B284" s="2" t="s">
        <v>94</v>
      </c>
      <c r="C284" s="2"/>
      <c r="D284" s="17">
        <v>2</v>
      </c>
      <c r="E284" s="17">
        <v>1</v>
      </c>
      <c r="F284" s="17">
        <v>2.1</v>
      </c>
      <c r="G284" s="17"/>
      <c r="H284" s="17">
        <f>F284*E284*D284</f>
        <v>4.2</v>
      </c>
    </row>
    <row r="285" spans="1:8">
      <c r="A285" s="17"/>
      <c r="B285" s="17" t="s">
        <v>60</v>
      </c>
      <c r="C285" s="17"/>
      <c r="D285" s="17"/>
      <c r="E285" s="17"/>
      <c r="F285" s="17"/>
      <c r="G285" s="17"/>
      <c r="H285" s="17">
        <f>SUM(H282:H284)</f>
        <v>17.43</v>
      </c>
    </row>
    <row r="286" spans="1:8">
      <c r="A286" s="17"/>
      <c r="B286" s="2" t="s">
        <v>188</v>
      </c>
      <c r="C286" s="2"/>
      <c r="D286" s="17"/>
      <c r="E286" s="17"/>
      <c r="F286" s="17"/>
      <c r="G286" s="17"/>
      <c r="H286" s="30">
        <v>18</v>
      </c>
    </row>
    <row r="287" spans="1:8" ht="191.25">
      <c r="A287" s="17"/>
      <c r="B287" s="7" t="s">
        <v>34</v>
      </c>
      <c r="C287" s="7"/>
      <c r="D287" s="17"/>
      <c r="E287" s="17"/>
      <c r="F287" s="17"/>
      <c r="G287" s="17"/>
      <c r="H287" s="17"/>
    </row>
    <row r="288" spans="1:8">
      <c r="A288" s="17"/>
      <c r="B288" s="7" t="s">
        <v>393</v>
      </c>
      <c r="C288" s="7"/>
      <c r="D288" s="17">
        <v>1</v>
      </c>
      <c r="E288" s="17">
        <v>4</v>
      </c>
      <c r="F288" s="17">
        <v>2.5</v>
      </c>
      <c r="G288" s="17"/>
      <c r="H288" s="24">
        <f t="shared" ref="H288:H293" si="11">D288*E288*F288</f>
        <v>10</v>
      </c>
    </row>
    <row r="289" spans="1:12">
      <c r="A289" s="17"/>
      <c r="B289" s="55" t="s">
        <v>192</v>
      </c>
      <c r="C289" s="55"/>
      <c r="D289" s="17">
        <v>1</v>
      </c>
      <c r="E289" s="24">
        <v>3</v>
      </c>
      <c r="F289" s="24">
        <v>0.65</v>
      </c>
      <c r="G289" s="24"/>
      <c r="H289" s="24">
        <f t="shared" si="11"/>
        <v>1.9500000000000002</v>
      </c>
    </row>
    <row r="290" spans="1:12">
      <c r="A290" s="17"/>
      <c r="B290" s="55" t="s">
        <v>191</v>
      </c>
      <c r="C290" s="55"/>
      <c r="D290" s="17">
        <v>1</v>
      </c>
      <c r="E290" s="24">
        <v>3</v>
      </c>
      <c r="F290" s="24">
        <v>0.65</v>
      </c>
      <c r="G290" s="24"/>
      <c r="H290" s="24">
        <f t="shared" si="11"/>
        <v>1.9500000000000002</v>
      </c>
    </row>
    <row r="291" spans="1:12">
      <c r="A291" s="17"/>
      <c r="B291" s="55" t="s">
        <v>193</v>
      </c>
      <c r="C291" s="55"/>
      <c r="D291" s="17">
        <v>1</v>
      </c>
      <c r="E291" s="24">
        <v>3</v>
      </c>
      <c r="F291" s="24">
        <v>0.65</v>
      </c>
      <c r="G291" s="24"/>
      <c r="H291" s="24">
        <f t="shared" si="11"/>
        <v>1.9500000000000002</v>
      </c>
    </row>
    <row r="292" spans="1:12">
      <c r="A292" s="17"/>
      <c r="B292" s="55" t="s">
        <v>194</v>
      </c>
      <c r="C292" s="55"/>
      <c r="D292" s="17">
        <v>1</v>
      </c>
      <c r="E292" s="24">
        <v>3</v>
      </c>
      <c r="F292" s="24">
        <v>0.65</v>
      </c>
      <c r="G292" s="24"/>
      <c r="H292" s="24">
        <f t="shared" si="11"/>
        <v>1.9500000000000002</v>
      </c>
    </row>
    <row r="293" spans="1:12">
      <c r="A293" s="17"/>
      <c r="B293" s="55" t="s">
        <v>195</v>
      </c>
      <c r="C293" s="55"/>
      <c r="D293" s="17">
        <v>1</v>
      </c>
      <c r="E293" s="24">
        <v>3</v>
      </c>
      <c r="F293" s="24">
        <v>0.65</v>
      </c>
      <c r="G293" s="24"/>
      <c r="H293" s="24">
        <f t="shared" si="11"/>
        <v>1.9500000000000002</v>
      </c>
    </row>
    <row r="294" spans="1:12">
      <c r="A294" s="17"/>
      <c r="B294" s="3" t="s">
        <v>139</v>
      </c>
      <c r="C294" s="3"/>
      <c r="D294" s="17"/>
      <c r="E294" s="24"/>
      <c r="F294" s="24"/>
      <c r="G294" s="24"/>
      <c r="H294" s="22">
        <f>SUM(H288:H293)</f>
        <v>19.749999999999996</v>
      </c>
    </row>
    <row r="295" spans="1:12">
      <c r="A295" s="17"/>
      <c r="B295" s="3" t="s">
        <v>78</v>
      </c>
      <c r="C295" s="3"/>
      <c r="D295" s="17"/>
      <c r="E295" s="24"/>
      <c r="F295" s="24"/>
      <c r="G295" s="24"/>
      <c r="H295" s="22">
        <v>20</v>
      </c>
    </row>
    <row r="296" spans="1:12" ht="76.5">
      <c r="A296" s="17"/>
      <c r="B296" s="7" t="s">
        <v>35</v>
      </c>
      <c r="C296" s="7"/>
      <c r="D296" s="17"/>
      <c r="E296" s="17"/>
      <c r="F296" s="17"/>
      <c r="G296" s="17"/>
      <c r="H296" s="17"/>
    </row>
    <row r="297" spans="1:12">
      <c r="A297" s="17"/>
      <c r="B297" s="55" t="s">
        <v>192</v>
      </c>
      <c r="C297" s="55"/>
      <c r="D297" s="17">
        <v>2</v>
      </c>
      <c r="E297" s="24">
        <v>3.7</v>
      </c>
      <c r="F297" s="24"/>
      <c r="G297" s="24"/>
      <c r="H297" s="24">
        <f>D297*E297</f>
        <v>7.4</v>
      </c>
    </row>
    <row r="298" spans="1:12">
      <c r="A298" s="17"/>
      <c r="B298" s="55" t="s">
        <v>191</v>
      </c>
      <c r="C298" s="55"/>
      <c r="D298" s="17">
        <v>2</v>
      </c>
      <c r="E298" s="24">
        <v>3.7</v>
      </c>
      <c r="F298" s="24"/>
      <c r="G298" s="24"/>
      <c r="H298" s="24">
        <f>D298*E298</f>
        <v>7.4</v>
      </c>
    </row>
    <row r="299" spans="1:12">
      <c r="A299" s="17"/>
      <c r="B299" s="55" t="s">
        <v>193</v>
      </c>
      <c r="C299" s="55"/>
      <c r="D299" s="17">
        <v>2</v>
      </c>
      <c r="E299" s="24">
        <v>3.7</v>
      </c>
      <c r="F299" s="24"/>
      <c r="G299" s="24"/>
      <c r="H299" s="24">
        <f>D299*E299</f>
        <v>7.4</v>
      </c>
    </row>
    <row r="300" spans="1:12">
      <c r="A300" s="17"/>
      <c r="B300" s="55" t="s">
        <v>194</v>
      </c>
      <c r="C300" s="55"/>
      <c r="D300" s="17">
        <v>2</v>
      </c>
      <c r="E300" s="24">
        <v>3.7</v>
      </c>
      <c r="F300" s="24"/>
      <c r="G300" s="24"/>
      <c r="H300" s="24">
        <f>D300*E300</f>
        <v>7.4</v>
      </c>
    </row>
    <row r="301" spans="1:12">
      <c r="A301" s="17"/>
      <c r="B301" s="55" t="s">
        <v>195</v>
      </c>
      <c r="C301" s="55"/>
      <c r="D301" s="17">
        <v>2</v>
      </c>
      <c r="E301" s="24">
        <v>3.7</v>
      </c>
      <c r="F301" s="24"/>
      <c r="G301" s="24"/>
      <c r="H301" s="24">
        <f>D301*E301</f>
        <v>7.4</v>
      </c>
    </row>
    <row r="302" spans="1:12">
      <c r="A302" s="17"/>
      <c r="B302" s="7" t="s">
        <v>139</v>
      </c>
      <c r="C302" s="7"/>
      <c r="D302" s="17"/>
      <c r="E302" s="17"/>
      <c r="F302" s="17"/>
      <c r="G302" s="17"/>
      <c r="H302" s="22">
        <f>SUM(H297:H301)</f>
        <v>37</v>
      </c>
    </row>
    <row r="303" spans="1:12">
      <c r="A303" s="17"/>
      <c r="B303" s="7" t="s">
        <v>78</v>
      </c>
      <c r="C303" s="7"/>
      <c r="D303" s="17"/>
      <c r="E303" s="17"/>
      <c r="F303" s="17"/>
      <c r="G303" s="17"/>
      <c r="H303" s="22">
        <v>38</v>
      </c>
    </row>
    <row r="304" spans="1:12" ht="114.75" customHeight="1">
      <c r="A304" s="17"/>
      <c r="B304" s="9" t="s">
        <v>36</v>
      </c>
      <c r="C304" s="9"/>
      <c r="D304" s="17"/>
      <c r="E304" s="17"/>
      <c r="F304" s="17"/>
      <c r="G304" s="17"/>
      <c r="H304" s="17"/>
      <c r="L304">
        <f>15+15+2.7+2.7</f>
        <v>35.400000000000006</v>
      </c>
    </row>
    <row r="305" spans="1:8" ht="15" customHeight="1">
      <c r="A305" s="17"/>
      <c r="B305" s="9" t="s">
        <v>69</v>
      </c>
      <c r="C305" s="9"/>
      <c r="D305" s="17"/>
      <c r="E305" s="17"/>
      <c r="F305" s="17"/>
      <c r="G305" s="17"/>
      <c r="H305" s="17"/>
    </row>
    <row r="306" spans="1:8" ht="15" customHeight="1">
      <c r="A306" s="17"/>
      <c r="B306" s="9" t="s">
        <v>65</v>
      </c>
      <c r="C306" s="9"/>
      <c r="D306" s="17">
        <v>3</v>
      </c>
      <c r="E306" s="24">
        <v>5.6</v>
      </c>
      <c r="F306" s="24"/>
      <c r="G306" s="24"/>
      <c r="H306" s="24">
        <f>E306*D306</f>
        <v>16.799999999999997</v>
      </c>
    </row>
    <row r="307" spans="1:8" ht="15" customHeight="1">
      <c r="A307" s="17"/>
      <c r="B307" s="9" t="s">
        <v>66</v>
      </c>
      <c r="C307" s="9"/>
      <c r="D307" s="17">
        <v>7</v>
      </c>
      <c r="E307" s="24">
        <v>5.0999999999999996</v>
      </c>
      <c r="F307" s="24"/>
      <c r="G307" s="24"/>
      <c r="H307" s="24">
        <f>E307*D307</f>
        <v>35.699999999999996</v>
      </c>
    </row>
    <row r="308" spans="1:8" ht="15" customHeight="1">
      <c r="A308" s="17"/>
      <c r="B308" s="9" t="s">
        <v>139</v>
      </c>
      <c r="C308" s="9"/>
      <c r="D308" s="17"/>
      <c r="E308" s="24"/>
      <c r="F308" s="24"/>
      <c r="G308" s="24"/>
      <c r="H308" s="24">
        <f>SUM(H306:H307)</f>
        <v>52.499999999999993</v>
      </c>
    </row>
    <row r="309" spans="1:8" ht="15" customHeight="1">
      <c r="A309" s="17"/>
      <c r="B309" s="11" t="s">
        <v>68</v>
      </c>
      <c r="C309" s="11"/>
      <c r="D309" s="17"/>
      <c r="E309" s="17"/>
      <c r="F309" s="17"/>
      <c r="G309" s="17"/>
      <c r="H309" s="22">
        <f>H308*1.372</f>
        <v>72.03</v>
      </c>
    </row>
    <row r="310" spans="1:8" ht="15" customHeight="1">
      <c r="A310" s="17"/>
      <c r="B310" s="16" t="s">
        <v>417</v>
      </c>
      <c r="C310" s="16"/>
      <c r="D310" s="31"/>
      <c r="E310" s="32"/>
      <c r="F310" s="32"/>
      <c r="G310" s="33"/>
      <c r="H310" s="34"/>
    </row>
    <row r="311" spans="1:8" ht="15" customHeight="1">
      <c r="A311" s="17"/>
      <c r="B311" s="13" t="s">
        <v>151</v>
      </c>
      <c r="C311" s="13"/>
      <c r="D311" s="31">
        <v>14</v>
      </c>
      <c r="E311" s="24">
        <v>1.5</v>
      </c>
      <c r="F311" s="32">
        <f>E311*D311</f>
        <v>21</v>
      </c>
      <c r="G311" s="16" t="s">
        <v>152</v>
      </c>
      <c r="H311" s="15">
        <f>F311*1.042</f>
        <v>21.882000000000001</v>
      </c>
    </row>
    <row r="312" spans="1:8" ht="15" customHeight="1">
      <c r="A312" s="17"/>
      <c r="B312" s="13" t="s">
        <v>86</v>
      </c>
      <c r="C312" s="13"/>
      <c r="D312" s="31">
        <v>14</v>
      </c>
      <c r="E312" s="24">
        <f>3+1.5</f>
        <v>4.5</v>
      </c>
      <c r="F312" s="32">
        <f>E312*D312</f>
        <v>63</v>
      </c>
      <c r="G312" s="16" t="s">
        <v>153</v>
      </c>
      <c r="H312" s="15">
        <f>F312*0.926</f>
        <v>58.338000000000001</v>
      </c>
    </row>
    <row r="313" spans="1:8" ht="21.75" customHeight="1">
      <c r="A313" s="17"/>
      <c r="B313" s="9" t="s">
        <v>139</v>
      </c>
      <c r="C313" s="9"/>
      <c r="D313" s="17"/>
      <c r="E313" s="17"/>
      <c r="F313" s="17"/>
      <c r="G313" s="17"/>
      <c r="H313" s="22">
        <f>SUM(H311:H312)</f>
        <v>80.22</v>
      </c>
    </row>
    <row r="314" spans="1:8" ht="21.75" customHeight="1">
      <c r="A314" s="17"/>
      <c r="B314" s="9" t="s">
        <v>70</v>
      </c>
      <c r="C314" s="9"/>
      <c r="D314" s="17"/>
      <c r="E314" s="17"/>
      <c r="F314" s="17"/>
      <c r="G314" s="17"/>
      <c r="H314" s="17"/>
    </row>
    <row r="315" spans="1:8" ht="21.75" customHeight="1">
      <c r="A315" s="17"/>
      <c r="B315" s="55" t="s">
        <v>192</v>
      </c>
      <c r="C315" s="55"/>
      <c r="D315" s="17">
        <v>1</v>
      </c>
      <c r="E315" s="24">
        <f>3.45+3+2.7+3.1+2.7</f>
        <v>14.95</v>
      </c>
      <c r="F315" s="17"/>
      <c r="G315" s="17"/>
      <c r="H315" s="24">
        <f>E315*D315</f>
        <v>14.95</v>
      </c>
    </row>
    <row r="316" spans="1:8" ht="21.75" customHeight="1">
      <c r="A316" s="17"/>
      <c r="B316" s="55" t="s">
        <v>191</v>
      </c>
      <c r="C316" s="55"/>
      <c r="D316" s="17">
        <v>1</v>
      </c>
      <c r="E316" s="24">
        <f>3+2.5+3.45+2.7+3+1.5</f>
        <v>16.149999999999999</v>
      </c>
      <c r="F316" s="17"/>
      <c r="G316" s="17"/>
      <c r="H316" s="24">
        <f>E316*D316</f>
        <v>16.149999999999999</v>
      </c>
    </row>
    <row r="317" spans="1:8" ht="21.75" customHeight="1">
      <c r="A317" s="17"/>
      <c r="B317" s="55" t="s">
        <v>193</v>
      </c>
      <c r="C317" s="55"/>
      <c r="D317" s="17">
        <v>1</v>
      </c>
      <c r="E317" s="24">
        <f>3+2.5+3.45+2.7+3+1.5</f>
        <v>16.149999999999999</v>
      </c>
      <c r="F317" s="17"/>
      <c r="G317" s="17"/>
      <c r="H317" s="24">
        <f>E317*D317</f>
        <v>16.149999999999999</v>
      </c>
    </row>
    <row r="318" spans="1:8" ht="21.75" customHeight="1">
      <c r="A318" s="17"/>
      <c r="B318" s="55" t="s">
        <v>194</v>
      </c>
      <c r="C318" s="55"/>
      <c r="D318" s="17">
        <v>1</v>
      </c>
      <c r="E318" s="24">
        <f>3+2.5+3.45+2.7+3+1.5</f>
        <v>16.149999999999999</v>
      </c>
      <c r="F318" s="17"/>
      <c r="G318" s="17"/>
      <c r="H318" s="24">
        <f>E318*D318</f>
        <v>16.149999999999999</v>
      </c>
    </row>
    <row r="319" spans="1:8" ht="21.75" customHeight="1">
      <c r="A319" s="17"/>
      <c r="B319" s="55" t="s">
        <v>195</v>
      </c>
      <c r="C319" s="55"/>
      <c r="D319" s="17">
        <v>1</v>
      </c>
      <c r="E319" s="24">
        <f>3+2.5+3.45+2.7+3+1.5</f>
        <v>16.149999999999999</v>
      </c>
      <c r="F319" s="17"/>
      <c r="G319" s="17"/>
      <c r="H319" s="24">
        <f>E319*D319</f>
        <v>16.149999999999999</v>
      </c>
    </row>
    <row r="320" spans="1:8" ht="21.75" customHeight="1">
      <c r="A320" s="17"/>
      <c r="B320" s="9" t="s">
        <v>139</v>
      </c>
      <c r="C320" s="9"/>
      <c r="D320" s="17"/>
      <c r="E320" s="24"/>
      <c r="F320" s="17"/>
      <c r="G320" s="17"/>
      <c r="H320" s="24">
        <f>SUM(H315:H319)</f>
        <v>79.55</v>
      </c>
    </row>
    <row r="321" spans="1:8" ht="21.75" customHeight="1">
      <c r="A321" s="17"/>
      <c r="B321" s="11" t="s">
        <v>75</v>
      </c>
      <c r="C321" s="11"/>
      <c r="D321" s="17"/>
      <c r="E321" s="24"/>
      <c r="F321" s="17"/>
      <c r="G321" s="17"/>
      <c r="H321" s="22">
        <f>H320*1.777</f>
        <v>141.36034999999998</v>
      </c>
    </row>
    <row r="322" spans="1:8" ht="21.75" customHeight="1">
      <c r="A322" s="17"/>
      <c r="B322" s="9"/>
      <c r="C322" s="9"/>
      <c r="D322" s="17"/>
      <c r="E322" s="17"/>
      <c r="F322" s="17"/>
      <c r="G322" s="17"/>
      <c r="H322" s="24"/>
    </row>
    <row r="323" spans="1:8" ht="21.75" customHeight="1">
      <c r="A323" s="17"/>
      <c r="B323" s="9" t="s">
        <v>72</v>
      </c>
      <c r="C323" s="9"/>
      <c r="D323" s="17"/>
      <c r="E323" s="17"/>
      <c r="F323" s="17"/>
      <c r="G323" s="17"/>
      <c r="H323" s="24"/>
    </row>
    <row r="324" spans="1:8" ht="21.75" customHeight="1">
      <c r="A324" s="17"/>
      <c r="B324" s="55" t="s">
        <v>192</v>
      </c>
      <c r="C324" s="55"/>
      <c r="D324" s="17">
        <v>1</v>
      </c>
      <c r="E324" s="24">
        <f>2.7+2.7+3.2+2.7</f>
        <v>11.3</v>
      </c>
      <c r="F324" s="17"/>
      <c r="G324" s="17"/>
      <c r="H324" s="24">
        <f>E324*D324</f>
        <v>11.3</v>
      </c>
    </row>
    <row r="325" spans="1:8" ht="21.75" customHeight="1">
      <c r="A325" s="17"/>
      <c r="B325" s="55" t="s">
        <v>191</v>
      </c>
      <c r="C325" s="55"/>
      <c r="D325" s="17">
        <v>1</v>
      </c>
      <c r="E325" s="24">
        <f>3+3+2.7+2.5+1.5+2.7+3.45</f>
        <v>18.849999999999998</v>
      </c>
      <c r="F325" s="17"/>
      <c r="G325" s="17"/>
      <c r="H325" s="24">
        <f>E325*D325</f>
        <v>18.849999999999998</v>
      </c>
    </row>
    <row r="326" spans="1:8" ht="21.75" customHeight="1">
      <c r="A326" s="17"/>
      <c r="B326" s="55" t="s">
        <v>193</v>
      </c>
      <c r="C326" s="55"/>
      <c r="D326" s="17">
        <v>1</v>
      </c>
      <c r="E326" s="24">
        <f>3+3+2.7+2.5+1.5+2.7+3.45</f>
        <v>18.849999999999998</v>
      </c>
      <c r="F326" s="17"/>
      <c r="G326" s="17"/>
      <c r="H326" s="24">
        <f>E326*D326</f>
        <v>18.849999999999998</v>
      </c>
    </row>
    <row r="327" spans="1:8" ht="21.75" customHeight="1">
      <c r="A327" s="17"/>
      <c r="B327" s="55" t="s">
        <v>194</v>
      </c>
      <c r="C327" s="55"/>
      <c r="D327" s="17">
        <v>1</v>
      </c>
      <c r="E327" s="24">
        <f>3+3+2.7+2.5+1.5+2.7+3.45</f>
        <v>18.849999999999998</v>
      </c>
      <c r="F327" s="17"/>
      <c r="G327" s="17"/>
      <c r="H327" s="24">
        <f>E327*D327</f>
        <v>18.849999999999998</v>
      </c>
    </row>
    <row r="328" spans="1:8" ht="21.75" customHeight="1">
      <c r="A328" s="17"/>
      <c r="B328" s="55" t="s">
        <v>195</v>
      </c>
      <c r="C328" s="55"/>
      <c r="D328" s="17">
        <v>1</v>
      </c>
      <c r="E328" s="24">
        <f>3+3+2.7+2.5+1.5+2.7+3.45</f>
        <v>18.849999999999998</v>
      </c>
      <c r="F328" s="17"/>
      <c r="G328" s="17"/>
      <c r="H328" s="24">
        <f>E328*D328</f>
        <v>18.849999999999998</v>
      </c>
    </row>
    <row r="329" spans="1:8" ht="21.75" customHeight="1">
      <c r="A329" s="17"/>
      <c r="B329" s="9" t="s">
        <v>60</v>
      </c>
      <c r="C329" s="9"/>
      <c r="D329" s="17"/>
      <c r="E329" s="17"/>
      <c r="F329" s="17"/>
      <c r="G329" s="17"/>
      <c r="H329" s="25">
        <f>SUM(H324:H328)</f>
        <v>86.699999999999989</v>
      </c>
    </row>
    <row r="330" spans="1:8" ht="21.75" customHeight="1">
      <c r="A330" s="17"/>
      <c r="B330" s="11" t="s">
        <v>97</v>
      </c>
      <c r="C330" s="11"/>
      <c r="D330" s="17"/>
      <c r="E330" s="17"/>
      <c r="F330" s="17"/>
      <c r="G330" s="17"/>
      <c r="H330" s="22">
        <f>H329*1.439</f>
        <v>124.76129999999999</v>
      </c>
    </row>
    <row r="331" spans="1:8" ht="21.75" customHeight="1">
      <c r="A331" s="17"/>
      <c r="B331" s="9" t="s">
        <v>79</v>
      </c>
      <c r="C331" s="9"/>
      <c r="D331" s="17"/>
      <c r="E331" s="17"/>
      <c r="F331" s="17"/>
      <c r="G331" s="17"/>
      <c r="H331" s="22">
        <f>H330+H321+H313+H309</f>
        <v>418.37164999999993</v>
      </c>
    </row>
    <row r="332" spans="1:8" ht="21.75" customHeight="1">
      <c r="A332" s="17"/>
      <c r="B332" s="19" t="s">
        <v>78</v>
      </c>
      <c r="C332" s="19"/>
      <c r="D332" s="17"/>
      <c r="E332" s="17"/>
      <c r="F332" s="17"/>
      <c r="G332" s="17"/>
      <c r="H332" s="30">
        <v>420</v>
      </c>
    </row>
    <row r="333" spans="1:8" ht="108" customHeight="1">
      <c r="A333" s="17"/>
      <c r="B333" s="9" t="s">
        <v>76</v>
      </c>
      <c r="C333" s="9"/>
      <c r="D333" s="17"/>
      <c r="E333" s="17"/>
      <c r="F333" s="17"/>
      <c r="G333" s="17"/>
      <c r="H333" s="17"/>
    </row>
    <row r="334" spans="1:8" ht="20.25" customHeight="1">
      <c r="A334" s="17"/>
      <c r="B334" s="9" t="s">
        <v>77</v>
      </c>
      <c r="C334" s="9"/>
      <c r="D334" s="17"/>
      <c r="E334" s="17"/>
      <c r="F334" s="17"/>
      <c r="G334" s="17"/>
      <c r="H334" s="17"/>
    </row>
    <row r="335" spans="1:8" ht="20.25" customHeight="1">
      <c r="A335" s="17"/>
      <c r="B335" s="19" t="s">
        <v>65</v>
      </c>
      <c r="C335" s="19"/>
      <c r="D335" s="17"/>
      <c r="E335" s="17"/>
      <c r="F335" s="17"/>
      <c r="G335" s="17"/>
      <c r="H335" s="17"/>
    </row>
    <row r="336" spans="1:8" ht="20.25" customHeight="1">
      <c r="A336" s="17"/>
      <c r="B336" s="12" t="s">
        <v>80</v>
      </c>
      <c r="C336" s="12"/>
      <c r="D336" s="14">
        <v>3</v>
      </c>
      <c r="E336" s="12">
        <v>8.0500000000000007</v>
      </c>
      <c r="F336" s="15">
        <f>E336*D336</f>
        <v>24.150000000000002</v>
      </c>
      <c r="G336" s="16" t="s">
        <v>81</v>
      </c>
      <c r="H336" s="15">
        <f>F336*1.1</f>
        <v>26.565000000000005</v>
      </c>
    </row>
    <row r="337" spans="1:8" ht="20.25" customHeight="1">
      <c r="A337" s="17"/>
      <c r="B337" s="12" t="s">
        <v>82</v>
      </c>
      <c r="C337" s="12"/>
      <c r="D337" s="14">
        <v>3</v>
      </c>
      <c r="E337" s="12">
        <v>1.25</v>
      </c>
      <c r="F337" s="15">
        <f t="shared" ref="F337:F342" si="12">E337*D337</f>
        <v>3.75</v>
      </c>
      <c r="G337" s="16" t="s">
        <v>83</v>
      </c>
      <c r="H337" s="15">
        <f>F337*0.904</f>
        <v>3.39</v>
      </c>
    </row>
    <row r="338" spans="1:8" ht="25.5">
      <c r="A338" s="17"/>
      <c r="B338" s="12" t="s">
        <v>84</v>
      </c>
      <c r="C338" s="12"/>
      <c r="D338" s="14">
        <v>3</v>
      </c>
      <c r="E338" s="12">
        <v>1.25</v>
      </c>
      <c r="F338" s="15">
        <f t="shared" si="12"/>
        <v>3.75</v>
      </c>
      <c r="G338" s="16" t="s">
        <v>85</v>
      </c>
      <c r="H338" s="15">
        <f>F338*1.504</f>
        <v>5.64</v>
      </c>
    </row>
    <row r="339" spans="1:8" ht="25.5">
      <c r="A339" s="17"/>
      <c r="B339" s="12" t="s">
        <v>86</v>
      </c>
      <c r="C339" s="12"/>
      <c r="D339" s="14">
        <v>3</v>
      </c>
      <c r="E339" s="12">
        <v>1.25</v>
      </c>
      <c r="F339" s="15">
        <f t="shared" si="12"/>
        <v>3.75</v>
      </c>
      <c r="G339" s="16" t="s">
        <v>83</v>
      </c>
      <c r="H339" s="15">
        <f>F339*0.904</f>
        <v>3.39</v>
      </c>
    </row>
    <row r="340" spans="1:8" ht="25.5">
      <c r="A340" s="17"/>
      <c r="B340" s="12" t="s">
        <v>87</v>
      </c>
      <c r="C340" s="12"/>
      <c r="D340" s="14">
        <v>3</v>
      </c>
      <c r="E340" s="12">
        <v>24.5</v>
      </c>
      <c r="F340" s="15">
        <f t="shared" si="12"/>
        <v>73.5</v>
      </c>
      <c r="G340" s="16" t="s">
        <v>88</v>
      </c>
      <c r="H340" s="15">
        <f>F340*0.124</f>
        <v>9.1140000000000008</v>
      </c>
    </row>
    <row r="341" spans="1:8" ht="25.5">
      <c r="A341" s="17"/>
      <c r="B341" s="12" t="s">
        <v>89</v>
      </c>
      <c r="C341" s="12"/>
      <c r="D341" s="14">
        <v>3</v>
      </c>
      <c r="E341" s="12">
        <v>1</v>
      </c>
      <c r="F341" s="15">
        <f t="shared" si="12"/>
        <v>3</v>
      </c>
      <c r="G341" s="16" t="s">
        <v>90</v>
      </c>
      <c r="H341" s="15">
        <f>F341*0.632</f>
        <v>1.8959999999999999</v>
      </c>
    </row>
    <row r="342" spans="1:8">
      <c r="A342" s="17"/>
      <c r="B342" s="12" t="s">
        <v>91</v>
      </c>
      <c r="C342" s="12"/>
      <c r="D342" s="14">
        <v>3</v>
      </c>
      <c r="E342" s="12">
        <v>5.25</v>
      </c>
      <c r="F342" s="15">
        <f t="shared" si="12"/>
        <v>15.75</v>
      </c>
      <c r="G342" s="16" t="s">
        <v>92</v>
      </c>
      <c r="H342" s="15">
        <f>F342*0.14</f>
        <v>2.2050000000000001</v>
      </c>
    </row>
    <row r="343" spans="1:8">
      <c r="A343" s="17"/>
      <c r="B343" s="56" t="s">
        <v>66</v>
      </c>
      <c r="C343" s="56"/>
      <c r="D343" s="14"/>
      <c r="E343" s="12"/>
      <c r="F343" s="15"/>
      <c r="G343" s="16"/>
      <c r="H343" s="15"/>
    </row>
    <row r="344" spans="1:8">
      <c r="A344" s="17"/>
      <c r="B344" s="12" t="s">
        <v>80</v>
      </c>
      <c r="C344" s="12"/>
      <c r="D344" s="14">
        <v>7</v>
      </c>
      <c r="E344" s="17">
        <v>4.5</v>
      </c>
      <c r="F344" s="15">
        <f t="shared" ref="F344:F349" si="13">E344*D344</f>
        <v>31.5</v>
      </c>
      <c r="G344" s="16" t="s">
        <v>81</v>
      </c>
      <c r="H344" s="15">
        <f>F344*1.1</f>
        <v>34.650000000000006</v>
      </c>
    </row>
    <row r="345" spans="1:8" ht="25.5">
      <c r="A345" s="17"/>
      <c r="B345" s="12" t="s">
        <v>82</v>
      </c>
      <c r="C345" s="12"/>
      <c r="D345" s="14">
        <v>7</v>
      </c>
      <c r="E345" s="17">
        <v>0.85</v>
      </c>
      <c r="F345" s="15">
        <f t="shared" si="13"/>
        <v>5.95</v>
      </c>
      <c r="G345" s="16" t="s">
        <v>83</v>
      </c>
      <c r="H345" s="15">
        <f>F345*0.904</f>
        <v>5.3788</v>
      </c>
    </row>
    <row r="346" spans="1:8" ht="25.5">
      <c r="A346" s="17"/>
      <c r="B346" s="12" t="s">
        <v>84</v>
      </c>
      <c r="C346" s="12"/>
      <c r="D346" s="14">
        <v>7</v>
      </c>
      <c r="E346" s="17">
        <v>0.85</v>
      </c>
      <c r="F346" s="15">
        <f t="shared" si="13"/>
        <v>5.95</v>
      </c>
      <c r="G346" s="16" t="s">
        <v>85</v>
      </c>
      <c r="H346" s="15">
        <f>F346*1.504</f>
        <v>8.9488000000000003</v>
      </c>
    </row>
    <row r="347" spans="1:8" ht="25.5">
      <c r="A347" s="17"/>
      <c r="B347" s="12" t="s">
        <v>86</v>
      </c>
      <c r="C347" s="12"/>
      <c r="D347" s="14">
        <v>7</v>
      </c>
      <c r="E347" s="17">
        <v>0.85</v>
      </c>
      <c r="F347" s="15">
        <f t="shared" si="13"/>
        <v>5.95</v>
      </c>
      <c r="G347" s="16" t="s">
        <v>83</v>
      </c>
      <c r="H347" s="15">
        <f>F347*0.904</f>
        <v>5.3788</v>
      </c>
    </row>
    <row r="348" spans="1:8" ht="25.5">
      <c r="A348" s="17"/>
      <c r="B348" s="12" t="s">
        <v>87</v>
      </c>
      <c r="C348" s="12"/>
      <c r="D348" s="14">
        <v>7</v>
      </c>
      <c r="E348" s="17">
        <v>14</v>
      </c>
      <c r="F348" s="15">
        <f t="shared" si="13"/>
        <v>98</v>
      </c>
      <c r="G348" s="16" t="s">
        <v>88</v>
      </c>
      <c r="H348" s="15">
        <f>F348*0.124</f>
        <v>12.151999999999999</v>
      </c>
    </row>
    <row r="349" spans="1:8" ht="25.5">
      <c r="A349" s="17"/>
      <c r="B349" s="12" t="s">
        <v>89</v>
      </c>
      <c r="C349" s="12"/>
      <c r="D349" s="14">
        <v>7</v>
      </c>
      <c r="E349" s="17">
        <v>0.75</v>
      </c>
      <c r="F349" s="15">
        <f t="shared" si="13"/>
        <v>5.25</v>
      </c>
      <c r="G349" s="16" t="s">
        <v>90</v>
      </c>
      <c r="H349" s="15">
        <f>F349*0.632</f>
        <v>3.3180000000000001</v>
      </c>
    </row>
    <row r="350" spans="1:8" ht="18.75" customHeight="1">
      <c r="A350" s="17"/>
      <c r="B350" s="12"/>
      <c r="C350" s="12"/>
      <c r="D350" s="14"/>
      <c r="E350" s="12"/>
      <c r="F350" s="15"/>
      <c r="G350" s="16"/>
      <c r="H350" s="15"/>
    </row>
    <row r="351" spans="1:8" ht="18.75" customHeight="1">
      <c r="A351" s="17"/>
      <c r="B351" s="18" t="s">
        <v>99</v>
      </c>
      <c r="C351" s="18"/>
      <c r="D351" s="14"/>
      <c r="E351" s="12"/>
      <c r="F351" s="15"/>
      <c r="G351" s="16"/>
      <c r="H351" s="50">
        <f>SUM(H336:H349)</f>
        <v>122.02640000000001</v>
      </c>
    </row>
    <row r="352" spans="1:8" ht="18.75" customHeight="1">
      <c r="A352" s="17"/>
      <c r="B352" s="56" t="s">
        <v>137</v>
      </c>
      <c r="C352" s="56"/>
      <c r="D352" s="14"/>
      <c r="E352" s="12"/>
      <c r="F352" s="15"/>
      <c r="G352" s="16"/>
      <c r="H352" s="15"/>
    </row>
    <row r="353" spans="1:8" ht="18.75" customHeight="1">
      <c r="A353" s="17"/>
      <c r="B353" s="16" t="s">
        <v>417</v>
      </c>
      <c r="C353" s="16"/>
      <c r="D353" s="31"/>
      <c r="E353" s="17"/>
      <c r="F353" s="32"/>
      <c r="G353" s="16"/>
      <c r="H353" s="34"/>
    </row>
    <row r="354" spans="1:8" ht="18.75" customHeight="1">
      <c r="A354" s="17"/>
      <c r="B354" s="17" t="s">
        <v>82</v>
      </c>
      <c r="C354" s="17"/>
      <c r="D354" s="31">
        <v>14</v>
      </c>
      <c r="E354" s="17">
        <f>4*1.5</f>
        <v>6</v>
      </c>
      <c r="F354" s="32">
        <f t="shared" ref="F354:F359" si="14">E354*D354</f>
        <v>84</v>
      </c>
      <c r="G354" s="16" t="s">
        <v>155</v>
      </c>
      <c r="H354" s="34">
        <f>F354*0.492</f>
        <v>41.328000000000003</v>
      </c>
    </row>
    <row r="355" spans="1:8" ht="25.5">
      <c r="A355" s="17"/>
      <c r="B355" s="17" t="s">
        <v>156</v>
      </c>
      <c r="C355" s="17"/>
      <c r="D355" s="31">
        <v>14</v>
      </c>
      <c r="E355" s="17">
        <f>2*1.5</f>
        <v>3</v>
      </c>
      <c r="F355" s="32">
        <f t="shared" si="14"/>
        <v>42</v>
      </c>
      <c r="G355" s="16" t="s">
        <v>157</v>
      </c>
      <c r="H355" s="34">
        <f>F355*0.444</f>
        <v>18.648</v>
      </c>
    </row>
    <row r="356" spans="1:8" ht="25.5">
      <c r="A356" s="17"/>
      <c r="B356" s="17" t="s">
        <v>158</v>
      </c>
      <c r="C356" s="17"/>
      <c r="D356" s="31">
        <v>14</v>
      </c>
      <c r="E356" s="17">
        <f>6*0.52</f>
        <v>3.12</v>
      </c>
      <c r="F356" s="32">
        <f t="shared" si="14"/>
        <v>43.68</v>
      </c>
      <c r="G356" s="16" t="s">
        <v>159</v>
      </c>
      <c r="H356" s="34">
        <f>F356*0.362</f>
        <v>15.812159999999999</v>
      </c>
    </row>
    <row r="357" spans="1:8" ht="25.5">
      <c r="A357" s="17"/>
      <c r="B357" s="17" t="s">
        <v>87</v>
      </c>
      <c r="C357" s="17"/>
      <c r="D357" s="31">
        <v>14</v>
      </c>
      <c r="E357" s="17">
        <v>19</v>
      </c>
      <c r="F357" s="32">
        <f t="shared" si="14"/>
        <v>266</v>
      </c>
      <c r="G357" s="16" t="s">
        <v>160</v>
      </c>
      <c r="H357" s="34">
        <f>F357*0.194</f>
        <v>51.603999999999999</v>
      </c>
    </row>
    <row r="358" spans="1:8" ht="25.5">
      <c r="A358" s="17"/>
      <c r="B358" s="17" t="s">
        <v>89</v>
      </c>
      <c r="C358" s="17"/>
      <c r="D358" s="31">
        <v>14</v>
      </c>
      <c r="E358" s="17">
        <v>0.52</v>
      </c>
      <c r="F358" s="32">
        <f t="shared" si="14"/>
        <v>7.28</v>
      </c>
      <c r="G358" s="16" t="s">
        <v>161</v>
      </c>
      <c r="H358" s="15">
        <f>F358*0.424</f>
        <v>3.0867200000000001</v>
      </c>
    </row>
    <row r="359" spans="1:8">
      <c r="A359" s="17"/>
      <c r="B359" s="17" t="s">
        <v>91</v>
      </c>
      <c r="C359" s="17"/>
      <c r="D359" s="31">
        <v>14</v>
      </c>
      <c r="E359" s="17">
        <v>12</v>
      </c>
      <c r="F359" s="32">
        <f t="shared" si="14"/>
        <v>168</v>
      </c>
      <c r="G359" s="16" t="s">
        <v>162</v>
      </c>
      <c r="H359" s="15">
        <f>F359*0.12</f>
        <v>20.16</v>
      </c>
    </row>
    <row r="360" spans="1:8">
      <c r="A360" s="17"/>
      <c r="B360" s="18" t="s">
        <v>99</v>
      </c>
      <c r="C360" s="18"/>
      <c r="D360" s="57"/>
      <c r="E360" s="18"/>
      <c r="F360" s="50"/>
      <c r="G360" s="11"/>
      <c r="H360" s="50">
        <f>SUM(H354:H359)</f>
        <v>150.63888</v>
      </c>
    </row>
    <row r="361" spans="1:8">
      <c r="A361" s="17"/>
      <c r="B361" s="56" t="s">
        <v>96</v>
      </c>
      <c r="C361" s="56"/>
      <c r="D361" s="14"/>
      <c r="E361" s="12"/>
      <c r="F361" s="15"/>
      <c r="G361" s="16"/>
      <c r="H361" s="15"/>
    </row>
    <row r="362" spans="1:8">
      <c r="A362" s="17"/>
      <c r="B362" s="18" t="s">
        <v>87</v>
      </c>
      <c r="C362" s="18"/>
      <c r="D362" s="14"/>
      <c r="E362" s="17"/>
      <c r="F362" s="15"/>
      <c r="G362" s="17"/>
      <c r="H362" s="17"/>
    </row>
    <row r="363" spans="1:8">
      <c r="A363" s="17"/>
      <c r="B363" s="9" t="s">
        <v>70</v>
      </c>
      <c r="C363" s="9"/>
      <c r="D363" s="17"/>
      <c r="E363" s="17"/>
      <c r="F363" s="17"/>
      <c r="G363" s="17"/>
      <c r="H363" s="17"/>
    </row>
    <row r="364" spans="1:8">
      <c r="A364" s="17"/>
      <c r="B364" s="55" t="s">
        <v>192</v>
      </c>
      <c r="C364" s="55"/>
      <c r="D364" s="17">
        <v>2</v>
      </c>
      <c r="E364" s="24">
        <f>3.45+3+2.7+3.1+2.7</f>
        <v>14.95</v>
      </c>
      <c r="F364" s="17"/>
      <c r="G364" s="17"/>
      <c r="H364" s="24">
        <f>E364*D364</f>
        <v>29.9</v>
      </c>
    </row>
    <row r="365" spans="1:8">
      <c r="A365" s="17"/>
      <c r="B365" s="55" t="s">
        <v>191</v>
      </c>
      <c r="C365" s="55"/>
      <c r="D365" s="17">
        <v>2</v>
      </c>
      <c r="E365" s="24">
        <f>3+2.5+3.45+2.7+3+1.5</f>
        <v>16.149999999999999</v>
      </c>
      <c r="F365" s="17"/>
      <c r="G365" s="17"/>
      <c r="H365" s="24">
        <f>E365*D365</f>
        <v>32.299999999999997</v>
      </c>
    </row>
    <row r="366" spans="1:8">
      <c r="A366" s="17"/>
      <c r="B366" s="55" t="s">
        <v>193</v>
      </c>
      <c r="C366" s="55"/>
      <c r="D366" s="17">
        <v>2</v>
      </c>
      <c r="E366" s="24">
        <f>3+2.5+3.45+2.7+3+1.5</f>
        <v>16.149999999999999</v>
      </c>
      <c r="F366" s="17"/>
      <c r="G366" s="17"/>
      <c r="H366" s="24">
        <f>E366*D366</f>
        <v>32.299999999999997</v>
      </c>
    </row>
    <row r="367" spans="1:8">
      <c r="A367" s="17"/>
      <c r="B367" s="55" t="s">
        <v>194</v>
      </c>
      <c r="C367" s="55"/>
      <c r="D367" s="17">
        <v>2</v>
      </c>
      <c r="E367" s="24">
        <f>3+2.5+3.45+2.7+3+1.5</f>
        <v>16.149999999999999</v>
      </c>
      <c r="F367" s="17"/>
      <c r="G367" s="17"/>
      <c r="H367" s="24">
        <f>E367*D367</f>
        <v>32.299999999999997</v>
      </c>
    </row>
    <row r="368" spans="1:8">
      <c r="A368" s="17"/>
      <c r="B368" s="55" t="s">
        <v>195</v>
      </c>
      <c r="C368" s="55"/>
      <c r="D368" s="17">
        <v>2</v>
      </c>
      <c r="E368" s="24">
        <f>3+2.5+3.45+2.7+3+1.5</f>
        <v>16.149999999999999</v>
      </c>
      <c r="F368" s="17"/>
      <c r="G368" s="17"/>
      <c r="H368" s="24">
        <f>E368*D368</f>
        <v>32.299999999999997</v>
      </c>
    </row>
    <row r="369" spans="1:8">
      <c r="A369" s="17"/>
      <c r="B369" s="9" t="s">
        <v>72</v>
      </c>
      <c r="C369" s="9"/>
      <c r="D369" s="17"/>
      <c r="E369" s="17"/>
      <c r="F369" s="17"/>
      <c r="G369" s="17"/>
      <c r="H369" s="24"/>
    </row>
    <row r="370" spans="1:8">
      <c r="A370" s="17"/>
      <c r="B370" s="8" t="s">
        <v>192</v>
      </c>
      <c r="C370" s="8"/>
      <c r="D370" s="17">
        <v>2</v>
      </c>
      <c r="E370" s="24">
        <f>2.7+2.7+3.2+2.7</f>
        <v>11.3</v>
      </c>
      <c r="F370" s="17"/>
      <c r="G370" s="17"/>
      <c r="H370" s="24">
        <f>E370*D370</f>
        <v>22.6</v>
      </c>
    </row>
    <row r="371" spans="1:8">
      <c r="A371" s="17"/>
      <c r="B371" s="8" t="s">
        <v>191</v>
      </c>
      <c r="C371" s="8"/>
      <c r="D371" s="17">
        <v>2</v>
      </c>
      <c r="E371" s="24">
        <f>3+3+2.7+2.5+1.5+2.7+3.45</f>
        <v>18.849999999999998</v>
      </c>
      <c r="F371" s="17"/>
      <c r="G371" s="17"/>
      <c r="H371" s="24">
        <f>E371*D371</f>
        <v>37.699999999999996</v>
      </c>
    </row>
    <row r="372" spans="1:8">
      <c r="A372" s="17"/>
      <c r="B372" s="8" t="s">
        <v>193</v>
      </c>
      <c r="C372" s="8"/>
      <c r="D372" s="17">
        <v>2</v>
      </c>
      <c r="E372" s="24">
        <f>3+3+2.7+2.5+1.5+2.7+3.45</f>
        <v>18.849999999999998</v>
      </c>
      <c r="F372" s="17"/>
      <c r="G372" s="17"/>
      <c r="H372" s="24">
        <f>E372*D372</f>
        <v>37.699999999999996</v>
      </c>
    </row>
    <row r="373" spans="1:8">
      <c r="A373" s="17"/>
      <c r="B373" s="8" t="s">
        <v>194</v>
      </c>
      <c r="C373" s="8"/>
      <c r="D373" s="17">
        <v>2</v>
      </c>
      <c r="E373" s="24">
        <f>3+3+2.7+2.5+1.5+2.7+3.45</f>
        <v>18.849999999999998</v>
      </c>
      <c r="F373" s="17"/>
      <c r="G373" s="17"/>
      <c r="H373" s="24">
        <f>E373*D373</f>
        <v>37.699999999999996</v>
      </c>
    </row>
    <row r="374" spans="1:8">
      <c r="A374" s="17"/>
      <c r="B374" s="8" t="s">
        <v>195</v>
      </c>
      <c r="C374" s="8"/>
      <c r="D374" s="17">
        <v>2</v>
      </c>
      <c r="E374" s="24">
        <f>3+3+2.7+2.5+1.5+2.7+3.45</f>
        <v>18.849999999999998</v>
      </c>
      <c r="F374" s="17"/>
      <c r="G374" s="17"/>
      <c r="H374" s="24">
        <f>E374*D374</f>
        <v>37.699999999999996</v>
      </c>
    </row>
    <row r="375" spans="1:8">
      <c r="A375" s="17"/>
      <c r="B375" s="18" t="s">
        <v>139</v>
      </c>
      <c r="C375" s="18"/>
      <c r="D375" s="14"/>
      <c r="E375" s="17"/>
      <c r="F375" s="15"/>
      <c r="G375" s="17"/>
      <c r="H375" s="50">
        <f>SUM(H364:H374)</f>
        <v>332.49999999999994</v>
      </c>
    </row>
    <row r="376" spans="1:8">
      <c r="A376" s="17"/>
      <c r="B376" s="11" t="s">
        <v>88</v>
      </c>
      <c r="C376" s="11"/>
      <c r="D376" s="14"/>
      <c r="E376" s="12"/>
      <c r="F376" s="15"/>
      <c r="G376" s="17"/>
      <c r="H376" s="50">
        <f>H375*0.125</f>
        <v>41.562499999999993</v>
      </c>
    </row>
    <row r="377" spans="1:8">
      <c r="A377" s="17"/>
      <c r="B377" s="9" t="s">
        <v>223</v>
      </c>
      <c r="C377" s="9"/>
      <c r="D377" s="17"/>
      <c r="E377" s="17"/>
      <c r="F377" s="17"/>
      <c r="G377" s="17"/>
      <c r="H377" s="22">
        <f>H376+H360+H351</f>
        <v>314.22778</v>
      </c>
    </row>
    <row r="378" spans="1:8">
      <c r="A378" s="17"/>
      <c r="B378" s="19" t="s">
        <v>78</v>
      </c>
      <c r="C378" s="19"/>
      <c r="D378" s="17"/>
      <c r="E378" s="17"/>
      <c r="F378" s="17"/>
      <c r="G378" s="17"/>
      <c r="H378" s="30">
        <v>315</v>
      </c>
    </row>
    <row r="379" spans="1:8" ht="51">
      <c r="A379" s="17"/>
      <c r="B379" s="8" t="s">
        <v>38</v>
      </c>
      <c r="C379" s="8"/>
      <c r="D379" s="17"/>
      <c r="E379" s="17"/>
      <c r="F379" s="17"/>
      <c r="G379" s="17"/>
      <c r="H379" s="17"/>
    </row>
    <row r="380" spans="1:8">
      <c r="A380" s="17"/>
      <c r="B380" s="8" t="s">
        <v>139</v>
      </c>
      <c r="C380" s="8"/>
      <c r="D380" s="17">
        <v>10</v>
      </c>
      <c r="E380" s="17"/>
      <c r="F380" s="17"/>
      <c r="G380" s="17"/>
      <c r="H380" s="30">
        <f>D380</f>
        <v>10</v>
      </c>
    </row>
    <row r="381" spans="1:8" ht="127.5">
      <c r="A381" s="17"/>
      <c r="B381" s="7" t="s">
        <v>39</v>
      </c>
      <c r="C381" s="7"/>
      <c r="D381" s="17"/>
      <c r="E381" s="17"/>
      <c r="F381" s="17"/>
      <c r="G381" s="17"/>
      <c r="H381" s="17"/>
    </row>
    <row r="382" spans="1:8">
      <c r="A382" s="17"/>
      <c r="B382" s="7" t="s">
        <v>100</v>
      </c>
      <c r="C382" s="7"/>
      <c r="D382" s="17"/>
      <c r="E382" s="17"/>
      <c r="F382" s="17"/>
      <c r="G382" s="17"/>
      <c r="H382" s="17"/>
    </row>
    <row r="383" spans="1:8">
      <c r="A383" s="17"/>
      <c r="B383" s="9" t="s">
        <v>65</v>
      </c>
      <c r="C383" s="9"/>
      <c r="D383" s="51" t="s">
        <v>227</v>
      </c>
      <c r="E383" s="24">
        <v>1.1000000000000001</v>
      </c>
      <c r="F383" s="24">
        <v>0.75</v>
      </c>
      <c r="G383" s="24"/>
      <c r="H383" s="24">
        <f>F383*E383*3*2</f>
        <v>4.95</v>
      </c>
    </row>
    <row r="384" spans="1:8">
      <c r="A384" s="17"/>
      <c r="B384" s="9" t="s">
        <v>66</v>
      </c>
      <c r="C384" s="9"/>
      <c r="D384" s="17">
        <v>7</v>
      </c>
      <c r="E384" s="24">
        <v>1.1000000000000001</v>
      </c>
      <c r="F384" s="24">
        <v>1</v>
      </c>
      <c r="G384" s="24"/>
      <c r="H384" s="24">
        <f>F384*E384*D384</f>
        <v>7.7000000000000011</v>
      </c>
    </row>
    <row r="385" spans="1:8">
      <c r="A385" s="17"/>
      <c r="B385" s="9" t="s">
        <v>226</v>
      </c>
      <c r="C385" s="9"/>
      <c r="D385" s="17">
        <v>5</v>
      </c>
      <c r="E385" s="24">
        <v>3</v>
      </c>
      <c r="F385" s="24">
        <v>1.3</v>
      </c>
      <c r="G385" s="24"/>
      <c r="H385" s="24">
        <f>F385*E385*D385</f>
        <v>19.5</v>
      </c>
    </row>
    <row r="386" spans="1:8">
      <c r="A386" s="17"/>
      <c r="B386" s="9"/>
      <c r="C386" s="9"/>
      <c r="D386" s="17">
        <v>4</v>
      </c>
      <c r="E386" s="24">
        <v>1.5</v>
      </c>
      <c r="F386" s="24">
        <v>1.3</v>
      </c>
      <c r="G386" s="24"/>
      <c r="H386" s="24">
        <f>F386*E386*D386</f>
        <v>7.8000000000000007</v>
      </c>
    </row>
    <row r="387" spans="1:8">
      <c r="A387" s="17"/>
      <c r="B387" s="9" t="s">
        <v>139</v>
      </c>
      <c r="C387" s="9"/>
      <c r="D387" s="17"/>
      <c r="E387" s="17"/>
      <c r="F387" s="17"/>
      <c r="G387" s="17"/>
      <c r="H387" s="24">
        <f>SUM(H383:H386)</f>
        <v>39.950000000000003</v>
      </c>
    </row>
    <row r="388" spans="1:8">
      <c r="A388" s="17"/>
      <c r="B388" s="9" t="s">
        <v>78</v>
      </c>
      <c r="C388" s="9"/>
      <c r="D388" s="17"/>
      <c r="E388" s="17"/>
      <c r="F388" s="17"/>
      <c r="G388" s="17"/>
      <c r="H388" s="30">
        <v>40</v>
      </c>
    </row>
    <row r="389" spans="1:8" ht="109.5" customHeight="1">
      <c r="A389" s="17"/>
      <c r="B389" s="7" t="s">
        <v>37</v>
      </c>
      <c r="C389" s="7"/>
      <c r="D389" s="7"/>
      <c r="E389" s="7"/>
      <c r="F389" s="7"/>
      <c r="G389" s="7"/>
      <c r="H389" s="17"/>
    </row>
    <row r="390" spans="1:8">
      <c r="A390" s="17"/>
      <c r="B390" s="9" t="s">
        <v>164</v>
      </c>
      <c r="C390" s="9"/>
      <c r="D390" s="35" t="s">
        <v>418</v>
      </c>
      <c r="E390" s="36">
        <v>0.5</v>
      </c>
      <c r="F390" s="36">
        <v>1.5</v>
      </c>
      <c r="G390" s="36"/>
      <c r="H390" s="24">
        <f>F390*E390*14*3</f>
        <v>31.5</v>
      </c>
    </row>
    <row r="391" spans="1:8">
      <c r="A391" s="17"/>
      <c r="B391" s="9" t="s">
        <v>225</v>
      </c>
      <c r="C391" s="9"/>
      <c r="D391" s="17">
        <v>3</v>
      </c>
      <c r="E391" s="24">
        <v>0.65</v>
      </c>
      <c r="F391" s="24">
        <v>0.65</v>
      </c>
      <c r="G391" s="24"/>
      <c r="H391" s="24">
        <f>F391*E391*D391</f>
        <v>1.2675000000000001</v>
      </c>
    </row>
    <row r="392" spans="1:8">
      <c r="A392" s="17"/>
      <c r="B392" s="9" t="s">
        <v>139</v>
      </c>
      <c r="C392" s="9"/>
      <c r="D392" s="17"/>
      <c r="E392" s="17"/>
      <c r="F392" s="17"/>
      <c r="G392" s="17"/>
      <c r="H392" s="22">
        <f>H390+H391</f>
        <v>32.767499999999998</v>
      </c>
    </row>
    <row r="393" spans="1:8">
      <c r="A393" s="17"/>
      <c r="B393" s="9" t="s">
        <v>78</v>
      </c>
      <c r="C393" s="9"/>
      <c r="D393" s="17"/>
      <c r="E393" s="17"/>
      <c r="F393" s="17"/>
      <c r="G393" s="17"/>
      <c r="H393" s="22">
        <v>33</v>
      </c>
    </row>
    <row r="394" spans="1:8" ht="153">
      <c r="A394" s="17"/>
      <c r="B394" s="7" t="s">
        <v>40</v>
      </c>
      <c r="C394" s="7"/>
      <c r="D394" s="17"/>
      <c r="E394" s="17"/>
      <c r="F394" s="17"/>
      <c r="G394" s="17"/>
      <c r="H394" s="24"/>
    </row>
    <row r="395" spans="1:8">
      <c r="A395" s="17"/>
      <c r="B395" s="7" t="s">
        <v>100</v>
      </c>
      <c r="C395" s="7"/>
      <c r="D395" s="17"/>
      <c r="E395" s="17"/>
      <c r="F395" s="17"/>
      <c r="G395" s="17"/>
      <c r="H395" s="17"/>
    </row>
    <row r="396" spans="1:8">
      <c r="A396" s="17"/>
      <c r="B396" s="9" t="s">
        <v>65</v>
      </c>
      <c r="C396" s="9"/>
      <c r="D396" s="51" t="s">
        <v>227</v>
      </c>
      <c r="E396" s="24">
        <v>1</v>
      </c>
      <c r="F396" s="24">
        <v>1</v>
      </c>
      <c r="G396" s="24"/>
      <c r="H396" s="24">
        <f>F396*E396*6</f>
        <v>6</v>
      </c>
    </row>
    <row r="397" spans="1:8">
      <c r="A397" s="17"/>
      <c r="B397" s="9" t="s">
        <v>66</v>
      </c>
      <c r="C397" s="9"/>
      <c r="D397" s="17">
        <v>7</v>
      </c>
      <c r="E397" s="24">
        <v>1</v>
      </c>
      <c r="F397" s="24">
        <v>1</v>
      </c>
      <c r="G397" s="24"/>
      <c r="H397" s="24">
        <f>F397*E397*D397</f>
        <v>7</v>
      </c>
    </row>
    <row r="398" spans="1:8">
      <c r="A398" s="17"/>
      <c r="B398" s="9" t="s">
        <v>226</v>
      </c>
      <c r="C398" s="9"/>
      <c r="D398" s="17">
        <v>5</v>
      </c>
      <c r="E398" s="24">
        <v>3</v>
      </c>
      <c r="F398" s="24">
        <v>1.4</v>
      </c>
      <c r="G398" s="24"/>
      <c r="H398" s="24">
        <f>F398*E398*D398</f>
        <v>20.999999999999996</v>
      </c>
    </row>
    <row r="399" spans="1:8">
      <c r="A399" s="17"/>
      <c r="B399" s="9"/>
      <c r="C399" s="9"/>
      <c r="D399" s="17">
        <v>4</v>
      </c>
      <c r="E399" s="24">
        <v>1.5</v>
      </c>
      <c r="F399" s="24">
        <v>1.4</v>
      </c>
      <c r="G399" s="24"/>
      <c r="H399" s="24">
        <f>F399*E399*D399</f>
        <v>8.3999999999999986</v>
      </c>
    </row>
    <row r="400" spans="1:8">
      <c r="A400" s="17"/>
      <c r="B400" s="7" t="s">
        <v>79</v>
      </c>
      <c r="C400" s="7"/>
      <c r="D400" s="17"/>
      <c r="E400" s="17"/>
      <c r="F400" s="17"/>
      <c r="G400" s="17"/>
      <c r="H400" s="24">
        <f>SUM(H396:H399)</f>
        <v>42.4</v>
      </c>
    </row>
    <row r="401" spans="1:8">
      <c r="A401" s="17"/>
      <c r="B401" s="7" t="s">
        <v>78</v>
      </c>
      <c r="C401" s="7"/>
      <c r="D401" s="17"/>
      <c r="E401" s="17"/>
      <c r="F401" s="17"/>
      <c r="G401" s="17"/>
      <c r="H401" s="30">
        <v>43</v>
      </c>
    </row>
    <row r="402" spans="1:8">
      <c r="A402" s="17"/>
      <c r="B402" s="7"/>
      <c r="C402" s="7"/>
      <c r="D402" s="17"/>
      <c r="E402" s="17"/>
      <c r="F402" s="17"/>
      <c r="G402" s="17"/>
      <c r="H402" s="17"/>
    </row>
    <row r="403" spans="1:8" ht="130.5" customHeight="1">
      <c r="A403" s="17"/>
      <c r="B403" s="8" t="s">
        <v>41</v>
      </c>
      <c r="C403" s="8"/>
      <c r="D403" s="17"/>
      <c r="E403" s="17"/>
      <c r="F403" s="17"/>
      <c r="G403" s="17"/>
      <c r="H403" s="17"/>
    </row>
    <row r="404" spans="1:8">
      <c r="A404" s="17"/>
      <c r="B404" s="8" t="s">
        <v>103</v>
      </c>
      <c r="C404" s="8"/>
      <c r="D404" s="51" t="s">
        <v>227</v>
      </c>
      <c r="E404" s="17"/>
      <c r="F404" s="17"/>
      <c r="G404" s="17"/>
      <c r="H404" s="17">
        <f>3*2</f>
        <v>6</v>
      </c>
    </row>
    <row r="405" spans="1:8">
      <c r="A405" s="17"/>
      <c r="B405" s="60" t="s">
        <v>78</v>
      </c>
      <c r="C405" s="60"/>
      <c r="D405" s="30"/>
      <c r="E405" s="30"/>
      <c r="F405" s="30"/>
      <c r="G405" s="30"/>
      <c r="H405" s="30">
        <f>H404</f>
        <v>6</v>
      </c>
    </row>
    <row r="406" spans="1:8" ht="63.75">
      <c r="A406" s="17"/>
      <c r="B406" s="7" t="s">
        <v>42</v>
      </c>
      <c r="C406" s="7"/>
      <c r="D406" s="30"/>
      <c r="E406" s="17"/>
      <c r="F406" s="17"/>
      <c r="G406" s="17"/>
      <c r="H406" s="17"/>
    </row>
    <row r="407" spans="1:8">
      <c r="A407" s="17"/>
      <c r="B407" s="7" t="s">
        <v>66</v>
      </c>
      <c r="C407" s="7"/>
      <c r="D407" s="17">
        <v>7</v>
      </c>
      <c r="E407" s="17"/>
      <c r="F407" s="17"/>
      <c r="G407" s="17"/>
      <c r="H407" s="17">
        <f>D407</f>
        <v>7</v>
      </c>
    </row>
    <row r="408" spans="1:8">
      <c r="A408" s="17"/>
      <c r="B408" s="60" t="s">
        <v>78</v>
      </c>
      <c r="C408" s="60"/>
      <c r="D408" s="30"/>
      <c r="E408" s="30"/>
      <c r="F408" s="30"/>
      <c r="G408" s="30"/>
      <c r="H408" s="30">
        <f>H407</f>
        <v>7</v>
      </c>
    </row>
    <row r="409" spans="1:8" ht="89.25">
      <c r="A409" s="17"/>
      <c r="B409" s="7" t="s">
        <v>43</v>
      </c>
      <c r="C409" s="7"/>
      <c r="D409" s="17"/>
      <c r="E409" s="17"/>
      <c r="F409" s="17"/>
      <c r="G409" s="17"/>
      <c r="H409" s="17"/>
    </row>
    <row r="410" spans="1:8">
      <c r="A410" s="17"/>
      <c r="B410" s="7" t="s">
        <v>66</v>
      </c>
      <c r="C410" s="7"/>
      <c r="D410" s="17">
        <v>7</v>
      </c>
      <c r="E410" s="17"/>
      <c r="F410" s="17"/>
      <c r="G410" s="17"/>
      <c r="H410" s="30">
        <f>D410</f>
        <v>7</v>
      </c>
    </row>
    <row r="411" spans="1:8">
      <c r="A411" s="17"/>
      <c r="B411" s="60" t="s">
        <v>78</v>
      </c>
      <c r="C411" s="60"/>
      <c r="D411" s="30"/>
      <c r="E411" s="30"/>
      <c r="F411" s="30"/>
      <c r="G411" s="30"/>
      <c r="H411" s="30">
        <f>H410</f>
        <v>7</v>
      </c>
    </row>
    <row r="412" spans="1:8" ht="89.25">
      <c r="A412" s="17"/>
      <c r="B412" s="7" t="s">
        <v>44</v>
      </c>
      <c r="C412" s="7"/>
      <c r="D412" s="17"/>
      <c r="E412" s="17"/>
      <c r="F412" s="17"/>
      <c r="G412" s="17"/>
      <c r="H412" s="17"/>
    </row>
    <row r="413" spans="1:8">
      <c r="A413" s="17"/>
      <c r="B413" s="7" t="s">
        <v>100</v>
      </c>
      <c r="C413" s="7"/>
      <c r="D413" s="17"/>
      <c r="E413" s="17"/>
      <c r="F413" s="17"/>
      <c r="G413" s="17"/>
      <c r="H413" s="17"/>
    </row>
    <row r="414" spans="1:8">
      <c r="A414" s="17"/>
      <c r="B414" s="9" t="s">
        <v>65</v>
      </c>
      <c r="C414" s="9"/>
      <c r="D414" s="47" t="s">
        <v>227</v>
      </c>
      <c r="E414" s="17"/>
      <c r="F414" s="17"/>
      <c r="G414" s="17"/>
      <c r="H414" s="17">
        <f>3*2</f>
        <v>6</v>
      </c>
    </row>
    <row r="415" spans="1:8">
      <c r="A415" s="17"/>
      <c r="B415" s="9" t="s">
        <v>66</v>
      </c>
      <c r="C415" s="9"/>
      <c r="D415" s="51">
        <v>7</v>
      </c>
      <c r="E415" s="17"/>
      <c r="F415" s="17"/>
      <c r="G415" s="17"/>
      <c r="H415" s="17">
        <f>D415</f>
        <v>7</v>
      </c>
    </row>
    <row r="416" spans="1:8">
      <c r="A416" s="17"/>
      <c r="B416" s="9" t="s">
        <v>139</v>
      </c>
      <c r="C416" s="9"/>
      <c r="D416" s="51"/>
      <c r="E416" s="17"/>
      <c r="F416" s="17"/>
      <c r="G416" s="17"/>
      <c r="H416" s="17">
        <f>SUM(H414:H415)</f>
        <v>13</v>
      </c>
    </row>
    <row r="417" spans="1:8">
      <c r="A417" s="17"/>
      <c r="B417" s="60" t="s">
        <v>78</v>
      </c>
      <c r="C417" s="60"/>
      <c r="D417" s="30"/>
      <c r="E417" s="30"/>
      <c r="F417" s="30"/>
      <c r="G417" s="30"/>
      <c r="H417" s="30">
        <f>H416</f>
        <v>13</v>
      </c>
    </row>
    <row r="418" spans="1:8" ht="25.5">
      <c r="A418" s="17"/>
      <c r="B418" s="7" t="s">
        <v>230</v>
      </c>
      <c r="C418" s="7"/>
      <c r="D418" s="17"/>
      <c r="E418" s="17"/>
      <c r="F418" s="17"/>
      <c r="G418" s="17"/>
      <c r="H418" s="17"/>
    </row>
    <row r="419" spans="1:8">
      <c r="A419" s="17"/>
      <c r="B419" s="7" t="s">
        <v>137</v>
      </c>
      <c r="C419" s="7"/>
      <c r="D419" s="17" t="s">
        <v>418</v>
      </c>
      <c r="E419" s="17"/>
      <c r="F419" s="17"/>
      <c r="G419" s="17"/>
      <c r="H419" s="17">
        <v>42</v>
      </c>
    </row>
    <row r="420" spans="1:8">
      <c r="A420" s="17"/>
      <c r="B420" s="7" t="s">
        <v>231</v>
      </c>
      <c r="C420" s="7"/>
      <c r="D420" s="17">
        <v>3</v>
      </c>
      <c r="E420" s="17"/>
      <c r="F420" s="17"/>
      <c r="G420" s="17"/>
      <c r="H420" s="17">
        <v>3</v>
      </c>
    </row>
    <row r="421" spans="1:8">
      <c r="A421" s="17"/>
      <c r="B421" s="17" t="s">
        <v>139</v>
      </c>
      <c r="C421" s="17"/>
      <c r="D421" s="17"/>
      <c r="E421" s="17"/>
      <c r="F421" s="17"/>
      <c r="G421" s="17"/>
      <c r="H421" s="30">
        <f>H419+H420</f>
        <v>45</v>
      </c>
    </row>
    <row r="422" spans="1:8" ht="195">
      <c r="A422" s="17"/>
      <c r="B422" s="2" t="s">
        <v>255</v>
      </c>
      <c r="C422" s="2"/>
      <c r="D422" s="17"/>
      <c r="E422" s="17"/>
      <c r="F422" s="17"/>
      <c r="G422" s="17"/>
      <c r="H422" s="30"/>
    </row>
    <row r="423" spans="1:8">
      <c r="A423" s="17"/>
      <c r="B423" s="2" t="s">
        <v>257</v>
      </c>
      <c r="C423" s="2"/>
      <c r="D423" s="17">
        <v>4</v>
      </c>
      <c r="E423" s="17"/>
      <c r="F423" s="17"/>
      <c r="G423" s="17"/>
      <c r="H423" s="30">
        <v>4</v>
      </c>
    </row>
    <row r="424" spans="1:8">
      <c r="A424" s="17"/>
      <c r="B424" s="2"/>
      <c r="C424" s="2"/>
      <c r="D424" s="17"/>
      <c r="E424" s="17"/>
      <c r="F424" s="17"/>
      <c r="G424" s="17"/>
      <c r="H424" s="30"/>
    </row>
    <row r="425" spans="1:8" ht="191.25" customHeight="1">
      <c r="A425" s="17"/>
      <c r="B425" s="2" t="s">
        <v>256</v>
      </c>
      <c r="C425" s="2"/>
      <c r="D425" s="17"/>
      <c r="E425" s="17"/>
      <c r="F425" s="17"/>
      <c r="G425" s="17"/>
      <c r="H425" s="30"/>
    </row>
    <row r="426" spans="1:8">
      <c r="A426" s="17"/>
      <c r="B426" s="2" t="s">
        <v>258</v>
      </c>
      <c r="C426" s="2"/>
      <c r="D426" s="17">
        <v>3</v>
      </c>
      <c r="E426" s="17"/>
      <c r="F426" s="17"/>
      <c r="G426" s="17"/>
      <c r="H426" s="30">
        <v>3</v>
      </c>
    </row>
    <row r="427" spans="1:8" ht="180">
      <c r="A427" s="17"/>
      <c r="B427" s="2" t="s">
        <v>110</v>
      </c>
      <c r="C427" s="2"/>
      <c r="D427" s="17"/>
      <c r="E427" s="17"/>
      <c r="F427" s="17"/>
      <c r="G427" s="17"/>
      <c r="H427" s="17"/>
    </row>
    <row r="428" spans="1:8">
      <c r="A428" s="17"/>
      <c r="B428" s="9" t="s">
        <v>259</v>
      </c>
      <c r="C428" s="9"/>
      <c r="D428" s="17">
        <v>4</v>
      </c>
      <c r="E428" s="17"/>
      <c r="F428" s="17"/>
      <c r="G428" s="17"/>
      <c r="H428" s="30">
        <f>D428</f>
        <v>4</v>
      </c>
    </row>
    <row r="429" spans="1:8" ht="60">
      <c r="A429" s="17"/>
      <c r="B429" s="2" t="s">
        <v>116</v>
      </c>
      <c r="C429" s="2"/>
      <c r="D429" s="17">
        <v>4</v>
      </c>
      <c r="E429" s="17"/>
      <c r="F429" s="17"/>
      <c r="G429" s="17"/>
      <c r="H429" s="30">
        <f>D429</f>
        <v>4</v>
      </c>
    </row>
    <row r="430" spans="1:8" ht="60">
      <c r="A430" s="17"/>
      <c r="B430" s="2" t="s">
        <v>117</v>
      </c>
      <c r="C430" s="2"/>
      <c r="D430" s="17">
        <v>4</v>
      </c>
      <c r="E430" s="17"/>
      <c r="F430" s="17"/>
      <c r="G430" s="17"/>
      <c r="H430" s="30">
        <f>D430</f>
        <v>4</v>
      </c>
    </row>
    <row r="431" spans="1:8" ht="89.25">
      <c r="A431" s="17"/>
      <c r="B431" s="20" t="s">
        <v>112</v>
      </c>
      <c r="C431" s="20"/>
      <c r="D431" s="17">
        <v>15</v>
      </c>
      <c r="E431" s="17"/>
      <c r="F431" s="17"/>
      <c r="G431" s="17"/>
      <c r="H431" s="30">
        <f>D431</f>
        <v>15</v>
      </c>
    </row>
    <row r="432" spans="1:8" ht="63.75">
      <c r="A432" s="17"/>
      <c r="B432" s="7" t="s">
        <v>114</v>
      </c>
      <c r="C432" s="7"/>
      <c r="D432" s="17">
        <v>6</v>
      </c>
      <c r="E432" s="17"/>
      <c r="F432" s="17"/>
      <c r="G432" s="17"/>
      <c r="H432" s="30">
        <f>D432</f>
        <v>6</v>
      </c>
    </row>
    <row r="433" spans="1:8" ht="63.75">
      <c r="A433" s="17"/>
      <c r="B433" s="7" t="s">
        <v>113</v>
      </c>
      <c r="C433" s="7"/>
      <c r="D433" s="17"/>
      <c r="E433" s="17">
        <v>15</v>
      </c>
      <c r="F433" s="17"/>
      <c r="G433" s="17"/>
      <c r="H433" s="30">
        <v>15</v>
      </c>
    </row>
    <row r="434" spans="1:8" ht="75">
      <c r="A434" s="17"/>
      <c r="B434" s="1" t="s">
        <v>118</v>
      </c>
      <c r="C434" s="1"/>
      <c r="D434" s="17"/>
      <c r="E434" s="17"/>
      <c r="F434" s="17"/>
      <c r="G434" s="17"/>
      <c r="H434" s="17"/>
    </row>
    <row r="435" spans="1:8">
      <c r="A435" s="17"/>
      <c r="B435" s="1" t="s">
        <v>260</v>
      </c>
      <c r="C435" s="1"/>
      <c r="D435" s="17"/>
      <c r="E435" s="17">
        <v>120</v>
      </c>
      <c r="F435" s="17"/>
      <c r="G435" s="17"/>
      <c r="H435" s="17"/>
    </row>
    <row r="436" spans="1:8">
      <c r="A436" s="17"/>
      <c r="B436" s="1"/>
      <c r="C436" s="1"/>
      <c r="D436" s="17"/>
      <c r="E436" s="17"/>
      <c r="F436" s="17"/>
      <c r="G436" s="17"/>
      <c r="H436" s="17"/>
    </row>
    <row r="437" spans="1:8">
      <c r="A437" s="17"/>
      <c r="B437" s="63" t="s">
        <v>139</v>
      </c>
      <c r="C437" s="63"/>
      <c r="D437" s="17"/>
      <c r="E437" s="17"/>
      <c r="F437" s="17"/>
      <c r="G437" s="17"/>
      <c r="H437" s="30"/>
    </row>
    <row r="438" spans="1:8" ht="165">
      <c r="A438" s="17"/>
      <c r="B438" s="1" t="s">
        <v>497</v>
      </c>
      <c r="C438" s="1"/>
      <c r="D438" s="17"/>
      <c r="E438" s="17"/>
      <c r="F438" s="17"/>
      <c r="G438" s="17"/>
      <c r="H438" s="17"/>
    </row>
    <row r="439" spans="1:8">
      <c r="A439" s="17"/>
      <c r="B439" s="1" t="s">
        <v>139</v>
      </c>
      <c r="C439" s="1"/>
      <c r="D439" s="17"/>
      <c r="E439" s="17">
        <v>60</v>
      </c>
      <c r="F439" s="17"/>
      <c r="G439" s="17"/>
      <c r="H439" s="17">
        <v>60</v>
      </c>
    </row>
    <row r="440" spans="1:8" ht="121.5" customHeight="1">
      <c r="A440" s="17"/>
      <c r="B440" s="1" t="s">
        <v>496</v>
      </c>
      <c r="C440" s="1"/>
      <c r="D440" s="17"/>
      <c r="E440" s="17"/>
      <c r="F440" s="17"/>
      <c r="G440" s="17"/>
      <c r="H440" s="17"/>
    </row>
    <row r="441" spans="1:8">
      <c r="A441" s="17"/>
      <c r="B441" s="1" t="s">
        <v>261</v>
      </c>
      <c r="C441" s="1"/>
      <c r="D441" s="17">
        <v>1</v>
      </c>
      <c r="E441" s="17">
        <v>125</v>
      </c>
      <c r="F441" s="17"/>
      <c r="G441" s="17"/>
      <c r="H441" s="17">
        <f>E441</f>
        <v>125</v>
      </c>
    </row>
    <row r="442" spans="1:8" ht="135">
      <c r="A442" s="17"/>
      <c r="B442" s="1" t="s">
        <v>228</v>
      </c>
      <c r="C442" s="1"/>
      <c r="D442" s="17">
        <v>25</v>
      </c>
      <c r="E442" s="17"/>
      <c r="F442" s="17"/>
      <c r="G442" s="17"/>
      <c r="H442" s="17">
        <f>D442</f>
        <v>25</v>
      </c>
    </row>
    <row r="443" spans="1:8" ht="150">
      <c r="A443" s="17"/>
      <c r="B443" s="1" t="s">
        <v>229</v>
      </c>
      <c r="C443" s="1"/>
      <c r="D443" s="17">
        <v>12</v>
      </c>
      <c r="E443" s="17"/>
      <c r="F443" s="17"/>
      <c r="G443" s="17"/>
      <c r="H443" s="17">
        <f>D443</f>
        <v>12</v>
      </c>
    </row>
    <row r="444" spans="1:8">
      <c r="A444" s="17"/>
      <c r="B444" s="17"/>
      <c r="C444" s="17"/>
      <c r="D444" s="17"/>
      <c r="E444" s="17"/>
      <c r="F444" s="17"/>
      <c r="G444" s="17"/>
      <c r="H444" s="17"/>
    </row>
    <row r="445" spans="1:8" ht="51">
      <c r="A445" s="17"/>
      <c r="B445" s="8" t="s">
        <v>239</v>
      </c>
      <c r="C445" s="8"/>
      <c r="D445" s="17"/>
      <c r="E445" s="17"/>
      <c r="F445" s="17"/>
      <c r="G445" s="17"/>
      <c r="H445" s="17"/>
    </row>
    <row r="446" spans="1:8">
      <c r="A446" s="17"/>
      <c r="B446" s="8" t="s">
        <v>252</v>
      </c>
      <c r="C446" s="8"/>
      <c r="D446" s="17">
        <v>1</v>
      </c>
      <c r="E446" s="17">
        <v>110</v>
      </c>
      <c r="F446" s="17"/>
      <c r="G446" s="17"/>
      <c r="H446" s="17">
        <f>E446</f>
        <v>110</v>
      </c>
    </row>
    <row r="447" spans="1:8">
      <c r="A447" s="17"/>
      <c r="B447" s="8" t="s">
        <v>240</v>
      </c>
      <c r="C447" s="8"/>
      <c r="D447" s="17">
        <v>1</v>
      </c>
      <c r="E447" s="17">
        <v>125</v>
      </c>
      <c r="F447" s="17"/>
      <c r="G447" s="17"/>
      <c r="H447" s="17">
        <f>E447</f>
        <v>125</v>
      </c>
    </row>
    <row r="448" spans="1:8">
      <c r="A448" s="17"/>
      <c r="B448" s="8" t="s">
        <v>241</v>
      </c>
      <c r="C448" s="8"/>
      <c r="D448" s="17">
        <v>1</v>
      </c>
      <c r="E448" s="17">
        <v>250</v>
      </c>
      <c r="F448" s="17"/>
      <c r="G448" s="17"/>
      <c r="H448" s="17">
        <f>E448</f>
        <v>250</v>
      </c>
    </row>
    <row r="449" spans="1:12" ht="178.5">
      <c r="A449" s="17"/>
      <c r="B449" s="9" t="s">
        <v>242</v>
      </c>
      <c r="C449" s="9"/>
      <c r="D449" s="17">
        <v>1</v>
      </c>
      <c r="E449" s="17">
        <v>75</v>
      </c>
      <c r="F449" s="17"/>
      <c r="G449" s="17"/>
      <c r="H449" s="17">
        <f>E449</f>
        <v>75</v>
      </c>
    </row>
    <row r="450" spans="1:12" ht="63.75">
      <c r="A450" s="17"/>
      <c r="B450" s="7" t="s">
        <v>243</v>
      </c>
      <c r="C450" s="7"/>
      <c r="D450" s="17">
        <v>10</v>
      </c>
      <c r="E450" s="17"/>
      <c r="F450" s="17"/>
      <c r="G450" s="17"/>
      <c r="H450" s="17">
        <v>10</v>
      </c>
    </row>
    <row r="451" spans="1:12" ht="25.5">
      <c r="A451" s="17"/>
      <c r="B451" s="7" t="s">
        <v>244</v>
      </c>
      <c r="C451" s="7"/>
      <c r="D451" s="17">
        <v>5</v>
      </c>
      <c r="E451" s="17"/>
      <c r="F451" s="17"/>
      <c r="G451" s="17"/>
      <c r="H451" s="17">
        <v>5</v>
      </c>
    </row>
    <row r="452" spans="1:12" ht="51">
      <c r="A452" s="17"/>
      <c r="B452" s="7" t="s">
        <v>245</v>
      </c>
      <c r="C452" s="7"/>
      <c r="D452" s="17"/>
      <c r="E452" s="17"/>
      <c r="F452" s="17"/>
      <c r="G452" s="17"/>
      <c r="H452" s="17"/>
    </row>
    <row r="453" spans="1:12">
      <c r="A453" s="17"/>
      <c r="B453" s="7" t="s">
        <v>253</v>
      </c>
      <c r="C453" s="7"/>
      <c r="D453" s="17">
        <v>4</v>
      </c>
      <c r="E453" s="17"/>
      <c r="F453" s="17"/>
      <c r="G453" s="17"/>
      <c r="H453" s="17">
        <v>4</v>
      </c>
    </row>
    <row r="454" spans="1:12">
      <c r="A454" s="17"/>
      <c r="B454" s="8" t="s">
        <v>246</v>
      </c>
      <c r="C454" s="8"/>
      <c r="D454" s="17">
        <v>2</v>
      </c>
      <c r="E454" s="17"/>
      <c r="F454" s="17"/>
      <c r="G454" s="17"/>
      <c r="H454" s="17">
        <v>2</v>
      </c>
    </row>
    <row r="455" spans="1:12" ht="38.25">
      <c r="A455" s="17"/>
      <c r="B455" s="7" t="s">
        <v>247</v>
      </c>
      <c r="C455" s="7"/>
      <c r="D455" s="17">
        <v>5</v>
      </c>
      <c r="E455" s="17"/>
      <c r="F455" s="17"/>
      <c r="G455" s="17"/>
      <c r="H455" s="17">
        <v>5</v>
      </c>
    </row>
    <row r="456" spans="1:12" ht="63.75">
      <c r="A456" s="17"/>
      <c r="B456" s="7" t="s">
        <v>248</v>
      </c>
      <c r="C456" s="7"/>
      <c r="D456" s="17">
        <v>5</v>
      </c>
      <c r="E456" s="17"/>
      <c r="F456" s="17"/>
      <c r="G456" s="17"/>
      <c r="H456" s="17">
        <v>5</v>
      </c>
    </row>
    <row r="457" spans="1:12" ht="89.25">
      <c r="A457" s="17"/>
      <c r="B457" s="8" t="s">
        <v>271</v>
      </c>
      <c r="C457" s="8"/>
      <c r="D457" s="17">
        <v>4</v>
      </c>
      <c r="E457" s="17"/>
      <c r="F457" s="17"/>
      <c r="G457" s="17"/>
      <c r="H457" s="17">
        <v>4</v>
      </c>
      <c r="L457" s="65"/>
    </row>
    <row r="458" spans="1:12" ht="89.25">
      <c r="A458" s="17"/>
      <c r="B458" s="7" t="s">
        <v>249</v>
      </c>
      <c r="C458" s="7"/>
      <c r="D458" s="17">
        <v>4</v>
      </c>
      <c r="E458" s="17"/>
      <c r="F458" s="17"/>
      <c r="G458" s="17"/>
      <c r="H458" s="17">
        <v>4</v>
      </c>
    </row>
    <row r="459" spans="1:12" ht="102">
      <c r="A459" s="17"/>
      <c r="B459" s="7" t="s">
        <v>250</v>
      </c>
      <c r="C459" s="7"/>
      <c r="D459" s="17" t="s">
        <v>254</v>
      </c>
      <c r="E459" s="17"/>
      <c r="F459" s="17"/>
      <c r="G459" s="17"/>
      <c r="H459" s="17" t="s">
        <v>254</v>
      </c>
    </row>
    <row r="460" spans="1:12" ht="89.25">
      <c r="A460" s="17"/>
      <c r="B460" s="8" t="s">
        <v>251</v>
      </c>
      <c r="C460" s="8"/>
      <c r="D460" s="17">
        <v>2000</v>
      </c>
      <c r="E460" s="17"/>
      <c r="F460" s="17"/>
      <c r="G460" s="17"/>
      <c r="H460" s="17">
        <v>2000</v>
      </c>
    </row>
  </sheetData>
  <mergeCells count="2">
    <mergeCell ref="A2:H2"/>
    <mergeCell ref="A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 Civil</vt:lpstr>
      <vt:lpstr>TOTAL QTY</vt:lpstr>
      <vt:lpstr>YARD WORK </vt:lpstr>
      <vt:lpstr>GROUND FLOOR</vt:lpstr>
      <vt:lpstr>FIRST FLOOR</vt:lpstr>
      <vt:lpstr>FIRST FLOOR-- Kitchen</vt:lpstr>
      <vt:lpstr>SECOND FLOOR</vt:lpstr>
      <vt:lpstr>THIRD FLOOR</vt:lpstr>
      <vt:lpstr>' Civil'!Print_Area</vt:lpstr>
      <vt:lpstr>' Civil'!Print_Titles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Soumya</cp:lastModifiedBy>
  <cp:lastPrinted>2014-01-16T10:02:14Z</cp:lastPrinted>
  <dcterms:created xsi:type="dcterms:W3CDTF">2013-10-01T06:20:56Z</dcterms:created>
  <dcterms:modified xsi:type="dcterms:W3CDTF">2014-01-16T10:10:02Z</dcterms:modified>
</cp:coreProperties>
</file>